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2195" sheetId="2" r:id="rId1"/>
    <sheet name="2196" sheetId="4" r:id="rId2"/>
    <sheet name="2197" sheetId="5" r:id="rId3"/>
    <sheet name="2198" sheetId="6" r:id="rId4"/>
    <sheet name="2199" sheetId="7" r:id="rId5"/>
    <sheet name="2200" sheetId="8" r:id="rId6"/>
    <sheet name="2201" sheetId="9" r:id="rId7"/>
    <sheet name="2202" sheetId="10" r:id="rId8"/>
    <sheet name="2203" sheetId="11" r:id="rId9"/>
    <sheet name="2204" sheetId="3" r:id="rId10"/>
  </sheets>
  <definedNames>
    <definedName name="_xlnm.Print_Area" localSheetId="0">'2195'!$A$1:$AJ$43</definedName>
  </definedNames>
  <calcPr calcId="124519"/>
</workbook>
</file>

<file path=xl/calcChain.xml><?xml version="1.0" encoding="utf-8"?>
<calcChain xmlns="http://schemas.openxmlformats.org/spreadsheetml/2006/main">
  <c r="AP45" i="3"/>
  <c r="G45"/>
  <c r="F45"/>
  <c r="N45" s="1"/>
  <c r="O45" s="1"/>
  <c r="A45"/>
  <c r="AM45" s="1"/>
  <c r="AP45" i="11"/>
  <c r="G45"/>
  <c r="F45"/>
  <c r="N45" s="1"/>
  <c r="O45" s="1"/>
  <c r="A45"/>
  <c r="AM45" s="1"/>
  <c r="AP45" i="10"/>
  <c r="G45"/>
  <c r="F45"/>
  <c r="N45" s="1"/>
  <c r="O45" s="1"/>
  <c r="A45"/>
  <c r="AM45" s="1"/>
  <c r="AP46" i="9"/>
  <c r="G46"/>
  <c r="F46"/>
  <c r="N46" s="1"/>
  <c r="O46" s="1"/>
  <c r="AP45"/>
  <c r="G45"/>
  <c r="F45"/>
  <c r="N45" s="1"/>
  <c r="O45" s="1"/>
  <c r="A45"/>
  <c r="A46" s="1"/>
  <c r="AP47" i="8"/>
  <c r="G47"/>
  <c r="F47"/>
  <c r="N47" s="1"/>
  <c r="O47" s="1"/>
  <c r="AP46"/>
  <c r="G46"/>
  <c r="F46"/>
  <c r="N46" s="1"/>
  <c r="O46" s="1"/>
  <c r="AP45"/>
  <c r="G45"/>
  <c r="F45"/>
  <c r="N45" s="1"/>
  <c r="O45" s="1"/>
  <c r="A45"/>
  <c r="A46" s="1"/>
  <c r="AP46" i="7"/>
  <c r="G46"/>
  <c r="F46"/>
  <c r="N46" s="1"/>
  <c r="O46" s="1"/>
  <c r="AP45"/>
  <c r="G45"/>
  <c r="F45"/>
  <c r="N45" s="1"/>
  <c r="O45" s="1"/>
  <c r="A45"/>
  <c r="A46" s="1"/>
  <c r="AP47" i="6"/>
  <c r="G47"/>
  <c r="F47"/>
  <c r="N47" s="1"/>
  <c r="O47" s="1"/>
  <c r="AP46"/>
  <c r="G46"/>
  <c r="F46"/>
  <c r="N46" s="1"/>
  <c r="O46" s="1"/>
  <c r="AP45"/>
  <c r="G45"/>
  <c r="F45"/>
  <c r="N45" s="1"/>
  <c r="O45" s="1"/>
  <c r="A45"/>
  <c r="A46" s="1"/>
  <c r="AP46" i="5"/>
  <c r="G46"/>
  <c r="F46"/>
  <c r="N46" s="1"/>
  <c r="O46" s="1"/>
  <c r="AP45"/>
  <c r="G45"/>
  <c r="F45"/>
  <c r="N45" s="1"/>
  <c r="O45" s="1"/>
  <c r="A45"/>
  <c r="A46" s="1"/>
  <c r="AP45" i="4"/>
  <c r="G45"/>
  <c r="F45"/>
  <c r="N45" s="1"/>
  <c r="O45" s="1"/>
  <c r="A45"/>
  <c r="AM45" s="1"/>
  <c r="AP46" i="2"/>
  <c r="G46"/>
  <c r="F46"/>
  <c r="N46" s="1"/>
  <c r="O46" s="1"/>
  <c r="AP45"/>
  <c r="G45"/>
  <c r="F45"/>
  <c r="N45" s="1"/>
  <c r="O45" s="1"/>
  <c r="A45"/>
  <c r="A46" s="1"/>
  <c r="AP44"/>
  <c r="AP43"/>
  <c r="AP42"/>
  <c r="AP44" i="11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H47"/>
  <c r="AN46"/>
  <c r="AO45"/>
  <c r="A47"/>
  <c r="AI46"/>
  <c r="AM45"/>
  <c r="P45"/>
  <c r="Q45" s="1"/>
  <c r="I45"/>
  <c r="P46"/>
  <c r="Q46" s="1"/>
  <c r="I46"/>
  <c r="P47"/>
  <c r="Q47" s="1"/>
  <c r="I47"/>
  <c r="J45"/>
  <c r="K45" s="1"/>
  <c r="M45"/>
  <c r="AI45"/>
  <c r="J46"/>
  <c r="K46" s="1"/>
  <c r="M46"/>
  <c r="J47"/>
  <c r="K47" s="1"/>
  <c r="M47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H47"/>
  <c r="AN46"/>
  <c r="AO45"/>
  <c r="A47"/>
  <c r="AI46"/>
  <c r="AM45"/>
  <c r="P45"/>
  <c r="Q45" s="1"/>
  <c r="I45"/>
  <c r="P46"/>
  <c r="Q46" s="1"/>
  <c r="I46"/>
  <c r="P47"/>
  <c r="Q47" s="1"/>
  <c r="I47"/>
  <c r="J45"/>
  <c r="K45" s="1"/>
  <c r="M45"/>
  <c r="AI45"/>
  <c r="J46"/>
  <c r="K46" s="1"/>
  <c r="M46"/>
  <c r="J47"/>
  <c r="K47" s="1"/>
  <c r="M47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H45" i="2"/>
  <c r="H46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5"/>
  <c r="AB42" i="11"/>
  <c r="AA42"/>
  <c r="AB44"/>
  <c r="AA44"/>
  <c r="AB43"/>
  <c r="AA43"/>
  <c r="AB41"/>
  <c r="AG41" s="1"/>
  <c r="AK42" s="1"/>
  <c r="AA41"/>
  <c r="AF41" s="1"/>
  <c r="AJ42" s="1"/>
  <c r="M40"/>
  <c r="L45"/>
  <c r="AB42" i="10"/>
  <c r="AA42"/>
  <c r="AB44"/>
  <c r="AA44"/>
  <c r="AB43"/>
  <c r="AA43"/>
  <c r="AB41"/>
  <c r="AG41" s="1"/>
  <c r="AK42" s="1"/>
  <c r="AA41"/>
  <c r="AF41" s="1"/>
  <c r="AJ42" s="1"/>
  <c r="M40"/>
  <c r="L45"/>
  <c r="AB42" i="9"/>
  <c r="AA42"/>
  <c r="AB44"/>
  <c r="AA44"/>
  <c r="AB43"/>
  <c r="AA43"/>
  <c r="AB41"/>
  <c r="AG41" s="1"/>
  <c r="AK42" s="1"/>
  <c r="AA41"/>
  <c r="AF41" s="1"/>
  <c r="AJ42" s="1"/>
  <c r="M40"/>
  <c r="L46"/>
  <c r="L45"/>
  <c r="AB42" i="8"/>
  <c r="AA42"/>
  <c r="AB44"/>
  <c r="AA44"/>
  <c r="AB43"/>
  <c r="AA43"/>
  <c r="AB41"/>
  <c r="AG41" s="1"/>
  <c r="AK42" s="1"/>
  <c r="AA41"/>
  <c r="AF41" s="1"/>
  <c r="AJ42" s="1"/>
  <c r="M40"/>
  <c r="AM47"/>
  <c r="AI47"/>
  <c r="AM46"/>
  <c r="AN47"/>
  <c r="AO47" s="1"/>
  <c r="AO46"/>
  <c r="L47"/>
  <c r="L46"/>
  <c r="L45"/>
  <c r="C28"/>
  <c r="C29" s="1"/>
  <c r="AB42" i="7"/>
  <c r="AA42"/>
  <c r="AB44"/>
  <c r="AA44"/>
  <c r="AB43"/>
  <c r="AA43"/>
  <c r="AB41"/>
  <c r="AG41" s="1"/>
  <c r="AK42" s="1"/>
  <c r="AA41"/>
  <c r="AF41" s="1"/>
  <c r="AJ42" s="1"/>
  <c r="M40"/>
  <c r="L46"/>
  <c r="L45"/>
  <c r="AB42" i="6"/>
  <c r="AA42"/>
  <c r="AB44"/>
  <c r="AA44"/>
  <c r="AB43"/>
  <c r="AA43"/>
  <c r="AB41"/>
  <c r="AG41" s="1"/>
  <c r="AK42" s="1"/>
  <c r="AA41"/>
  <c r="AF41" s="1"/>
  <c r="AJ42" s="1"/>
  <c r="M40"/>
  <c r="AM47"/>
  <c r="AI47"/>
  <c r="AM46"/>
  <c r="AN47"/>
  <c r="AO47" s="1"/>
  <c r="AO46"/>
  <c r="L47"/>
  <c r="L46"/>
  <c r="L45"/>
  <c r="C28"/>
  <c r="C29" s="1"/>
  <c r="AB42" i="5"/>
  <c r="AA42"/>
  <c r="AB44"/>
  <c r="AA44"/>
  <c r="AB43"/>
  <c r="AA43"/>
  <c r="AB41"/>
  <c r="AG41" s="1"/>
  <c r="AK42" s="1"/>
  <c r="AA41"/>
  <c r="AF41" s="1"/>
  <c r="AJ42" s="1"/>
  <c r="M40"/>
  <c r="L46"/>
  <c r="L45"/>
  <c r="AB42" i="4"/>
  <c r="AA42"/>
  <c r="AB44"/>
  <c r="AA44"/>
  <c r="AB43"/>
  <c r="AA43"/>
  <c r="AB41"/>
  <c r="AG41" s="1"/>
  <c r="AK42" s="1"/>
  <c r="AA41"/>
  <c r="AF41" s="1"/>
  <c r="AJ42" s="1"/>
  <c r="M40"/>
  <c r="L45"/>
  <c r="W41" i="2"/>
  <c r="L46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5" i="11"/>
  <c r="T45"/>
  <c r="S45"/>
  <c r="W45" s="1"/>
  <c r="R45"/>
  <c r="X45" s="1"/>
  <c r="Y45" s="1"/>
  <c r="U45" i="10"/>
  <c r="T45"/>
  <c r="S45"/>
  <c r="W45" s="1"/>
  <c r="R45"/>
  <c r="X45" s="1"/>
  <c r="Y45" s="1"/>
  <c r="U45" i="9"/>
  <c r="T45"/>
  <c r="S45"/>
  <c r="W45" s="1"/>
  <c r="R45"/>
  <c r="X45" s="1"/>
  <c r="Y45" s="1"/>
  <c r="U46"/>
  <c r="T46"/>
  <c r="S46"/>
  <c r="W46" s="1"/>
  <c r="R46"/>
  <c r="X46" s="1"/>
  <c r="Y46" s="1"/>
  <c r="U45" i="8"/>
  <c r="T45"/>
  <c r="S45"/>
  <c r="W45" s="1"/>
  <c r="R45"/>
  <c r="X45" s="1"/>
  <c r="Y45" s="1"/>
  <c r="U46"/>
  <c r="T46"/>
  <c r="S46"/>
  <c r="W46" s="1"/>
  <c r="R46"/>
  <c r="X46" s="1"/>
  <c r="Y46" s="1"/>
  <c r="U47"/>
  <c r="T47"/>
  <c r="S47"/>
  <c r="W47" s="1"/>
  <c r="R47"/>
  <c r="X47" s="1"/>
  <c r="Y47" s="1"/>
  <c r="U45" i="7"/>
  <c r="T45"/>
  <c r="S45"/>
  <c r="W45" s="1"/>
  <c r="R45"/>
  <c r="X45" s="1"/>
  <c r="Y45" s="1"/>
  <c r="U46"/>
  <c r="T46"/>
  <c r="S46"/>
  <c r="W46" s="1"/>
  <c r="R46"/>
  <c r="X46" s="1"/>
  <c r="Y46" s="1"/>
  <c r="U45" i="6"/>
  <c r="T45"/>
  <c r="S45"/>
  <c r="W45" s="1"/>
  <c r="R45"/>
  <c r="X45" s="1"/>
  <c r="Y45" s="1"/>
  <c r="U46"/>
  <c r="T46"/>
  <c r="S46"/>
  <c r="W46" s="1"/>
  <c r="R46"/>
  <c r="X46" s="1"/>
  <c r="Y46" s="1"/>
  <c r="U47"/>
  <c r="T47"/>
  <c r="S47"/>
  <c r="W47" s="1"/>
  <c r="R47"/>
  <c r="X47" s="1"/>
  <c r="Y47" s="1"/>
  <c r="U45" i="5"/>
  <c r="T45"/>
  <c r="S45"/>
  <c r="W45" s="1"/>
  <c r="R45"/>
  <c r="X45" s="1"/>
  <c r="Y45" s="1"/>
  <c r="U46"/>
  <c r="T46"/>
  <c r="S46"/>
  <c r="W46" s="1"/>
  <c r="R46"/>
  <c r="X46" s="1"/>
  <c r="Y46" s="1"/>
  <c r="U45" i="4"/>
  <c r="T45"/>
  <c r="S45"/>
  <c r="W45" s="1"/>
  <c r="R45"/>
  <c r="X45" s="1"/>
  <c r="Y45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U45"/>
  <c r="T45"/>
  <c r="S45"/>
  <c r="W45" s="1"/>
  <c r="R45"/>
  <c r="X45" s="1"/>
  <c r="Y45" s="1"/>
  <c r="U46"/>
  <c r="T46"/>
  <c r="S46"/>
  <c r="W46" s="1"/>
  <c r="R46"/>
  <c r="X46" s="1"/>
  <c r="Y46" s="1"/>
  <c r="AB41"/>
  <c r="AG41" s="1"/>
  <c r="AK42" s="1"/>
  <c r="AA41"/>
  <c r="AF41" s="1"/>
  <c r="AJ42" s="1"/>
  <c r="AB45" i="3" l="1"/>
  <c r="AA45"/>
  <c r="AB45" i="11"/>
  <c r="AA45"/>
  <c r="AB45" i="10"/>
  <c r="AA45"/>
  <c r="AB46" i="9"/>
  <c r="AA46"/>
  <c r="AB45"/>
  <c r="AA45"/>
  <c r="AB47" i="8"/>
  <c r="AA47"/>
  <c r="AB46"/>
  <c r="AA46"/>
  <c r="AB45"/>
  <c r="AA45"/>
  <c r="AB46" i="7"/>
  <c r="AA46"/>
  <c r="AB45"/>
  <c r="AA45"/>
  <c r="AB47" i="6"/>
  <c r="AA47"/>
  <c r="AB46"/>
  <c r="AA46"/>
  <c r="AB45"/>
  <c r="AA45"/>
  <c r="AB46" i="5"/>
  <c r="AA46"/>
  <c r="AB45"/>
  <c r="AA45"/>
  <c r="AB45" i="4"/>
  <c r="AA45"/>
  <c r="AB42" i="2"/>
  <c r="AA42"/>
  <c r="AB43"/>
  <c r="AA43"/>
  <c r="AB44"/>
  <c r="AA44"/>
  <c r="AB46"/>
  <c r="AA46"/>
  <c r="AB45"/>
  <c r="AA45"/>
  <c r="AN46"/>
  <c r="AO46" s="1"/>
  <c r="AO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5" i="3" l="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1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10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9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7" i="8"/>
  <c r="AG47" s="1"/>
  <c r="AE46"/>
  <c r="AG46" s="1"/>
  <c r="AE45"/>
  <c r="AG45" s="1"/>
  <c r="AE42"/>
  <c r="AE43"/>
  <c r="AG43" s="1"/>
  <c r="AE44"/>
  <c r="AG44" s="1"/>
  <c r="AD47"/>
  <c r="AF47" s="1"/>
  <c r="AD46"/>
  <c r="AF46" s="1"/>
  <c r="AD45"/>
  <c r="AF45" s="1"/>
  <c r="AD42"/>
  <c r="AD43"/>
  <c r="AF43" s="1"/>
  <c r="AD44"/>
  <c r="AF44" s="1"/>
  <c r="B32"/>
  <c r="B33" s="1"/>
  <c r="B35" s="1"/>
  <c r="B34" s="1"/>
  <c r="AE46" i="7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7" i="6"/>
  <c r="AG47" s="1"/>
  <c r="AE46"/>
  <c r="AG46" s="1"/>
  <c r="AE45"/>
  <c r="AG45" s="1"/>
  <c r="AE42"/>
  <c r="AE43"/>
  <c r="AG43" s="1"/>
  <c r="AE44"/>
  <c r="AG44" s="1"/>
  <c r="AD47"/>
  <c r="AF47" s="1"/>
  <c r="AD46"/>
  <c r="AF46" s="1"/>
  <c r="AD45"/>
  <c r="AF45" s="1"/>
  <c r="AD42"/>
  <c r="AD43"/>
  <c r="AF43" s="1"/>
  <c r="AD44"/>
  <c r="AF44" s="1"/>
  <c r="B32"/>
  <c r="B33" s="1"/>
  <c r="B35" s="1"/>
  <c r="B34" s="1"/>
  <c r="AE46" i="5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4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2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0"/>
  <c r="AK45"/>
  <c r="AK40"/>
  <c r="AJ45" i="11"/>
  <c r="AJ40"/>
  <c r="AK45"/>
  <c r="AK40"/>
  <c r="AJ45" i="10"/>
  <c r="AJ40"/>
  <c r="AK45"/>
  <c r="AK40"/>
  <c r="AJ45" i="9"/>
  <c r="AJ46" s="1"/>
  <c r="AJ40"/>
  <c r="AK45"/>
  <c r="AK46" s="1"/>
  <c r="AK40"/>
  <c r="AJ45" i="8"/>
  <c r="AJ46" s="1"/>
  <c r="AJ47" s="1"/>
  <c r="AJ40"/>
  <c r="AK45"/>
  <c r="AK46" s="1"/>
  <c r="AK47" s="1"/>
  <c r="AK40"/>
  <c r="AJ45" i="7"/>
  <c r="AJ46" s="1"/>
  <c r="AJ40"/>
  <c r="AK45"/>
  <c r="AK46" s="1"/>
  <c r="AK40"/>
  <c r="AJ45" i="6"/>
  <c r="AJ46" s="1"/>
  <c r="AJ47" s="1"/>
  <c r="AJ40"/>
  <c r="AK45"/>
  <c r="AK46" s="1"/>
  <c r="AK47" s="1"/>
  <c r="AK40"/>
  <c r="AJ45" i="5"/>
  <c r="AJ46" s="1"/>
  <c r="AJ40"/>
  <c r="AK45"/>
  <c r="AK46" s="1"/>
  <c r="AK40"/>
  <c r="AJ45" i="4"/>
  <c r="AJ40"/>
  <c r="AK45"/>
  <c r="AK40"/>
  <c r="AJ40" i="2"/>
  <c r="AJ45"/>
  <c r="AJ46" s="1"/>
  <c r="AK40"/>
  <c r="AK45"/>
  <c r="AK46" s="1"/>
</calcChain>
</file>

<file path=xl/sharedStrings.xml><?xml version="1.0" encoding="utf-8"?>
<sst xmlns="http://schemas.openxmlformats.org/spreadsheetml/2006/main" count="930" uniqueCount="101">
  <si>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</si>
  <si>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</si>
  <si>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</si>
  <si>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</si>
  <si>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</si>
  <si>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</si>
  <si>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</si>
  <si>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</si>
  <si>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</si>
  <si>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</si>
  <si>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</si>
  <si>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</si>
  <si>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</si>
  <si>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</si>
  <si>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</si>
  <si>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</si>
  <si>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</si>
  <si>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</si>
  <si>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</si>
  <si>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</si>
  <si>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</si>
  <si>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</si>
  <si>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</si>
  <si>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</si>
  <si>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</si>
  <si>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</si>
  <si>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</si>
  <si>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</si>
  <si>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</si>
  <si>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</si>
  <si>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</si>
  <si>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</si>
  <si>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</si>
  <si>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</si>
  <si>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</si>
  <si>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</si>
  <si>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</si>
  <si>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</si>
  <si>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</si>
  <si>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</si>
  <si>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</si>
  <si>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</si>
  <si>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</si>
  <si>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</si>
  <si>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</si>
  <si>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</si>
  <si>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</si>
  <si>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</si>
  <si>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</si>
  <si>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</si>
  <si>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</si>
  <si>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</si>
  <si>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</si>
  <si>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</si>
  <si>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</si>
  <si>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</si>
  <si>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</si>
  <si>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2195</t>
  </si>
  <si>
    <t>Gayola, Genaro</t>
  </si>
  <si>
    <t>409 C-3</t>
  </si>
  <si>
    <t>6 31 N. 124 317 E.</t>
  </si>
  <si>
    <t>Lapuz (Bo.6)</t>
  </si>
  <si>
    <t>Norala</t>
  </si>
  <si>
    <t>South Cotabato</t>
  </si>
  <si>
    <t>Mindanao</t>
  </si>
  <si>
    <t>E.E. Orodio</t>
  </si>
  <si>
    <t>Sept.4-15, 1978</t>
  </si>
  <si>
    <t>1193.38</t>
  </si>
  <si>
    <t>BLLM 1</t>
  </si>
  <si>
    <t>2196</t>
  </si>
  <si>
    <t>Delicana, Pantilo</t>
  </si>
  <si>
    <t>6 31 N. 124 37 E.</t>
  </si>
  <si>
    <t>Lapuz (Bo. 6)</t>
  </si>
  <si>
    <t>September 4-15, 1978</t>
  </si>
  <si>
    <t>1,222.41</t>
  </si>
  <si>
    <t>2197</t>
  </si>
  <si>
    <t>1,200.85</t>
  </si>
  <si>
    <t>2198</t>
  </si>
  <si>
    <t>Layda, Benjamin</t>
  </si>
  <si>
    <t>1,156.19</t>
  </si>
  <si>
    <t>2199</t>
  </si>
  <si>
    <t>Lagda, Benjamin</t>
  </si>
  <si>
    <t xml:space="preserve"> 6 31 N. 124 37 E.</t>
  </si>
  <si>
    <t xml:space="preserve">Norala </t>
  </si>
  <si>
    <t>1,210.13</t>
  </si>
  <si>
    <t>2200</t>
  </si>
  <si>
    <t>Gorecho, Emilio</t>
  </si>
  <si>
    <t>1,205.26</t>
  </si>
  <si>
    <t>2201</t>
  </si>
  <si>
    <t>504.04</t>
  </si>
  <si>
    <t>2202</t>
  </si>
  <si>
    <t>Flores, Noli</t>
  </si>
  <si>
    <t>September 4-15,1978</t>
  </si>
  <si>
    <t>568.06</t>
  </si>
  <si>
    <t>2203</t>
  </si>
  <si>
    <t>Flores, Fe</t>
  </si>
  <si>
    <t>569.10</t>
  </si>
  <si>
    <t>BLLM1</t>
  </si>
  <si>
    <t>2204</t>
  </si>
  <si>
    <t xml:space="preserve">         Season, Natividad</t>
  </si>
  <si>
    <t>570.29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</si>
</sst>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workbookViewId="0">
      <selection activeCell="AO19" sqref="AO1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57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58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67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2386.8018999970282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1193.4009499985141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5.1640995017283621E-3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27062.133222379212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27000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27000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139.75154868939504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2.3308602156741909E-3</v>
      </c>
      <c r="AB40" s="91">
        <f>SUM(AB42:AB65536)</f>
        <v>4.6081465166309954E-3</v>
      </c>
      <c r="AC40" s="91"/>
      <c r="AD40" s="91">
        <f>SUM(AD42:AD65536)</f>
        <v>2.3308602156741909E-3</v>
      </c>
      <c r="AE40" s="91">
        <f>SUM(AE42:AE65536)</f>
        <v>4.6081465166309954E-3</v>
      </c>
      <c r="AF40" s="91">
        <f>SUM(AF42:AF65536)</f>
        <v>-9.1038288019262836E-15</v>
      </c>
      <c r="AG40" s="91">
        <f>SUM(AG42:AG65536)</f>
        <v>0</v>
      </c>
      <c r="AH40" s="92"/>
      <c r="AI40" s="93">
        <v>1</v>
      </c>
      <c r="AJ40" s="92">
        <f>AJ44+AF44</f>
        <v>720905.71216245717</v>
      </c>
      <c r="AK40" s="92">
        <f>AK44+AG44</f>
        <v>458906.26018605294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283.85999999998603</v>
      </c>
      <c r="G41" s="72">
        <f>IF(D42=0,D41-$D$41,D41-D42)</f>
        <v>3515.2299999999814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3526.6724333994871</v>
      </c>
      <c r="N41" s="36">
        <f>IF(F41=0,,ATAN(G41/F41))</f>
        <v>1.4902196917881314</v>
      </c>
      <c r="O41" s="36">
        <f>ABS(DEGREES(N41))</f>
        <v>85.383298886746275</v>
      </c>
      <c r="P41" s="37" t="str">
        <f>TEXT(INT(O41),"00")</f>
        <v>85</v>
      </c>
      <c r="Q41" s="38" t="str">
        <f>TEXT((O41-P41)*60,"00")</f>
        <v>23</v>
      </c>
      <c r="R41" s="39" t="str">
        <f>IF(L41="",IF(F41&gt;0,"S","N"),"")</f>
        <v>S</v>
      </c>
      <c r="S41" s="25" t="str">
        <f>IF(L41="",IF(INT(Q41)=60,INT(P41+1),P41),"due")</f>
        <v>85</v>
      </c>
      <c r="T41" s="38" t="str">
        <f>IF(L41="",IF(INT(Q41)=60,"00",Q41),L41)</f>
        <v>23</v>
      </c>
      <c r="U41" s="40" t="str">
        <f>IF(L41="",IF(G41&gt;0,"W","E"),"")</f>
        <v>W</v>
      </c>
      <c r="V41" s="41"/>
      <c r="W41" s="22">
        <f>IF(S41="due",90*(I41+K41),S41+T41/60)</f>
        <v>85.38333333333334</v>
      </c>
      <c r="X41" s="22">
        <f>IF(R41="",W41,IF(R41="N",IF(U41="E",180+W41,180-W41),IF(U41="E",360-W41,W41)))</f>
        <v>85.38333333333334</v>
      </c>
      <c r="Y41" s="22">
        <f>RADIANS(X41)</f>
        <v>1.4902202929944919</v>
      </c>
      <c r="Z41" s="64"/>
      <c r="AA41" s="58">
        <f>-M41*COS(Y41)</f>
        <v>-283.85788662129983</v>
      </c>
      <c r="AB41" s="58">
        <f>-M41*SIN(Y41)</f>
        <v>-3515.2301706577832</v>
      </c>
      <c r="AC41" s="64"/>
      <c r="AD41" s="22">
        <v>0</v>
      </c>
      <c r="AE41" s="22">
        <v>0</v>
      </c>
      <c r="AF41" s="22">
        <f t="shared" ref="AF41:AG43" si="0">AA41-AD41</f>
        <v>-283.85788662129983</v>
      </c>
      <c r="AG41" s="22">
        <f t="shared" si="0"/>
        <v>-3515.2301706577832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720944.76</v>
      </c>
      <c r="D42" s="60">
        <v>458934.99</v>
      </c>
      <c r="E42" s="79"/>
      <c r="F42" s="72">
        <f>IF(C43=0,C42-$C$42,C42-C43)</f>
        <v>42.619999999995343</v>
      </c>
      <c r="G42" s="72">
        <f>IF(D43=0,D42-$D$42,D42-D43)</f>
        <v>0.91999999998370185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42.629928454075234</v>
      </c>
      <c r="N42" s="36">
        <f>IF(F42=0,,ATAN(G42/F42))</f>
        <v>2.1582757988702204E-2</v>
      </c>
      <c r="O42" s="36">
        <f>ABS(DEGREES(N42))</f>
        <v>1.2366009430048976</v>
      </c>
      <c r="P42" s="37" t="str">
        <f>TEXT(INT(O42),"00")</f>
        <v>01</v>
      </c>
      <c r="Q42" s="38" t="str">
        <f>TEXT((O42-P42)*60,"00")</f>
        <v>14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14</v>
      </c>
      <c r="U42" s="40" t="str">
        <f>IF(L42="",IF(G42&gt;0,"W","E"),"")</f>
        <v>W</v>
      </c>
      <c r="V42" s="44"/>
      <c r="W42" s="22">
        <f>IF(S42="due",90*(I42+K42),S42+T42/60)</f>
        <v>1.2333333333333334</v>
      </c>
      <c r="X42" s="22">
        <f>IF(R42="",W42,IF(R42="N",IF(U42="E",180+W42,180-W42),IF(U42="E",360-W42,W42)))</f>
        <v>1.2333333333333334</v>
      </c>
      <c r="Y42" s="22">
        <f>RADIANS(X42)</f>
        <v>2.1525727441263399E-2</v>
      </c>
      <c r="Z42" s="64"/>
      <c r="AA42" s="58">
        <f>-M42*COS(Y42)</f>
        <v>-42.620052398788538</v>
      </c>
      <c r="AB42" s="58">
        <f>-M42*SIN(Y42)</f>
        <v>-0.91756935655703553</v>
      </c>
      <c r="AC42" s="64"/>
      <c r="AD42" s="82">
        <f>$AA$40/$M$40*M42</f>
        <v>7.1100753560508735E-4</v>
      </c>
      <c r="AE42" s="82">
        <f>$AB$40/$M$40*M42</f>
        <v>1.4056728397800035E-3</v>
      </c>
      <c r="AF42" s="22">
        <f t="shared" si="0"/>
        <v>-42.620763406324144</v>
      </c>
      <c r="AG42" s="22">
        <f t="shared" si="0"/>
        <v>-0.91897502939681552</v>
      </c>
      <c r="AH42" s="63"/>
      <c r="AI42" s="38">
        <f>A42</f>
        <v>1</v>
      </c>
      <c r="AJ42" s="82">
        <f t="shared" ref="AJ42:AK44" si="1">AJ41+AF41</f>
        <v>720944.76211337873</v>
      </c>
      <c r="AK42" s="82">
        <f t="shared" si="1"/>
        <v>458934.98982934217</v>
      </c>
      <c r="AL42" s="66"/>
      <c r="AM42" s="9" t="str">
        <f>IF(A43=0,A42&amp;" - 1",A42&amp;" - "&amp;A43)</f>
        <v>1 - 2</v>
      </c>
      <c r="AN42" s="18">
        <f>F42</f>
        <v>42.619999999995343</v>
      </c>
      <c r="AO42" s="18">
        <f>AN42*G42</f>
        <v>39.210399999301089</v>
      </c>
      <c r="AP42" s="9" t="str">
        <f>D42&amp;","&amp;C42</f>
        <v>458934.99,720944.76</v>
      </c>
    </row>
    <row r="43" spans="1:44">
      <c r="A43" s="20">
        <f>A42+1</f>
        <v>2</v>
      </c>
      <c r="B43" s="44"/>
      <c r="C43" s="60">
        <v>720902.14</v>
      </c>
      <c r="D43" s="60">
        <v>458934.07</v>
      </c>
      <c r="E43" s="79"/>
      <c r="F43" s="72">
        <f>IF(C44=0,C43-$C$42,C43-C44)</f>
        <v>-0.5</v>
      </c>
      <c r="G43" s="72">
        <f>IF(D44=0,D43-$D$42,D43-D44)</f>
        <v>24.960000000020955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24.965007510534541</v>
      </c>
      <c r="N43" s="36">
        <f>IF(F43=0,,ATAN(G43/F43))</f>
        <v>-1.5507669543756386</v>
      </c>
      <c r="O43" s="36">
        <f>ABS(DEGREES(N43))</f>
        <v>88.85240149408078</v>
      </c>
      <c r="P43" s="37" t="str">
        <f>TEXT(INT(O43),"00")</f>
        <v>88</v>
      </c>
      <c r="Q43" s="38" t="str">
        <f>TEXT((O43-P43)*60,"00")</f>
        <v>51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51</v>
      </c>
      <c r="U43" s="40" t="str">
        <f>IF(L43="",IF(G43&gt;0,"W","E"),"")</f>
        <v>W</v>
      </c>
      <c r="V43" s="44"/>
      <c r="W43" s="22">
        <f>IF(S43="due",90*(I43+K43),S43+T43/60)</f>
        <v>88.85</v>
      </c>
      <c r="X43" s="22">
        <f>IF(R43="",W43,IF(R43="N",IF(U43="E",180+W43,180-W43),IF(U43="E",360-W43,W43)))</f>
        <v>91.15</v>
      </c>
      <c r="Y43" s="22">
        <f>RADIANS(X43)</f>
        <v>1.5908676131928314</v>
      </c>
      <c r="Z43" s="64"/>
      <c r="AA43" s="58">
        <f>-M43*COS(Y43)</f>
        <v>0.50104617246826932</v>
      </c>
      <c r="AB43" s="58">
        <f>-M43*SIN(Y43)</f>
        <v>-24.959979021106985</v>
      </c>
      <c r="AC43" s="64"/>
      <c r="AD43" s="82">
        <f>$AA$40/$M$40*M43</f>
        <v>4.1638138064317601E-4</v>
      </c>
      <c r="AE43" s="82">
        <f>$AB$40/$M$40*M43</f>
        <v>8.2319239733810777E-4</v>
      </c>
      <c r="AF43" s="22">
        <f t="shared" si="0"/>
        <v>0.50062979108762617</v>
      </c>
      <c r="AG43" s="22">
        <f t="shared" si="0"/>
        <v>-24.960802213504323</v>
      </c>
      <c r="AH43" s="64"/>
      <c r="AI43" s="25">
        <f>A43</f>
        <v>2</v>
      </c>
      <c r="AJ43" s="82">
        <f t="shared" si="1"/>
        <v>720902.14134997246</v>
      </c>
      <c r="AK43" s="82">
        <f t="shared" si="1"/>
        <v>458934.0708543128</v>
      </c>
      <c r="AL43" s="66"/>
      <c r="AM43" s="9" t="str">
        <f>IF(A44=0,A43&amp;" - 1",A43&amp;" - "&amp;A44)</f>
        <v>2 - 3</v>
      </c>
      <c r="AN43" s="18">
        <f>AN42+F42+F43</f>
        <v>84.739999999990687</v>
      </c>
      <c r="AO43" s="18">
        <f>AN43*G43</f>
        <v>2115.1104000015434</v>
      </c>
      <c r="AP43" s="9" t="str">
        <f>D43&amp;","&amp;C43</f>
        <v>458934.07,720902.14</v>
      </c>
    </row>
    <row r="44" spans="1:44" s="46" customFormat="1">
      <c r="A44" s="20">
        <f>A43+1</f>
        <v>3</v>
      </c>
      <c r="B44" s="44"/>
      <c r="C44" s="60">
        <v>720902.64</v>
      </c>
      <c r="D44" s="60">
        <v>458909.11</v>
      </c>
      <c r="E44" s="79"/>
      <c r="F44" s="72">
        <f>IF(C45=0,C44-$C$42,C44-C45)</f>
        <v>-3.0699999999487773</v>
      </c>
      <c r="G44" s="72">
        <f>IF(D45=0,D44-$D$42,D44-D45)</f>
        <v>2.8499999999767169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4.1889616851378317</v>
      </c>
      <c r="N44" s="22">
        <f>IF(F44=0,,ATAN(G44/F44))</f>
        <v>-0.74825309438584298</v>
      </c>
      <c r="O44" s="22">
        <f>ABS(DEGREES(N44))</f>
        <v>42.871744315912835</v>
      </c>
      <c r="P44" s="24" t="str">
        <f>TEXT(INT(O44),"00")</f>
        <v>42</v>
      </c>
      <c r="Q44" s="25" t="str">
        <f>TEXT((O44-P44)*60,"00")</f>
        <v>52</v>
      </c>
      <c r="R44" s="23" t="str">
        <f>IF(L44="",IF(F44&gt;0,"S","N"),"")</f>
        <v>N</v>
      </c>
      <c r="S44" s="25" t="str">
        <f>IF(L44="",IF(INT(Q44)=60,INT(P44+1),P44),"due")</f>
        <v>42</v>
      </c>
      <c r="T44" s="25" t="str">
        <f>IF(L44="",IF(INT(Q44)=60,"00",Q44),L44)</f>
        <v>52</v>
      </c>
      <c r="U44" s="24" t="str">
        <f>IF(L44="",IF(G44&gt;0,"W","E"),"")</f>
        <v>W</v>
      </c>
      <c r="V44" s="44"/>
      <c r="W44" s="22">
        <f>IF(S44="due",90*(I44+K44),S44+T44/60)</f>
        <v>42.866666666666667</v>
      </c>
      <c r="X44" s="22">
        <f>IF(R44="",W44,IF(R44="N",IF(U44="E",180+W44,180-W44),IF(U44="E",360-W44,W44)))</f>
        <v>137.13333333333333</v>
      </c>
      <c r="Y44" s="22">
        <f>RADIANS(X44)</f>
        <v>2.393428180901557</v>
      </c>
      <c r="Z44" s="64"/>
      <c r="AA44" s="58">
        <f>-M44*COS(Y44)</f>
        <v>3.0702525597310331</v>
      </c>
      <c r="AB44" s="58">
        <f>-M44*SIN(Y44)</f>
        <v>-2.8497279201737529</v>
      </c>
      <c r="AC44" s="64"/>
      <c r="AD44" s="82">
        <f>$AA$40/$M$40*M44</f>
        <v>6.9866017431921424E-5</v>
      </c>
      <c r="AE44" s="82">
        <f>$AB$40/$M$40*M44</f>
        <v>1.3812619165009244E-4</v>
      </c>
      <c r="AF44" s="22">
        <f>AA44-AD44</f>
        <v>3.0701826937136012</v>
      </c>
      <c r="AG44" s="22">
        <f>AB44-AE44</f>
        <v>-2.8498660463654031</v>
      </c>
      <c r="AH44" s="64"/>
      <c r="AI44" s="25">
        <f>A44</f>
        <v>3</v>
      </c>
      <c r="AJ44" s="82">
        <f t="shared" si="1"/>
        <v>720902.64197976352</v>
      </c>
      <c r="AK44" s="82">
        <f t="shared" si="1"/>
        <v>458909.11005209928</v>
      </c>
      <c r="AL44" s="66"/>
      <c r="AM44" s="9" t="str">
        <f>IF(A45=0,A44&amp;" - 1",A44&amp;" - "&amp;A45)</f>
        <v>3 - 4</v>
      </c>
      <c r="AN44" s="18">
        <f>AN43+F43+F44</f>
        <v>81.17000000004191</v>
      </c>
      <c r="AO44" s="18">
        <f>AN44*G44</f>
        <v>231.33449999822955</v>
      </c>
      <c r="AP44" s="9" t="str">
        <f>D44&amp;","&amp;C44</f>
        <v>458909.11,720902.64</v>
      </c>
    </row>
    <row r="45" spans="1:44" s="46" customFormat="1">
      <c r="A45" s="20">
        <f t="shared" ref="A45:A46" si="2">A44+1</f>
        <v>4</v>
      </c>
      <c r="B45" s="44"/>
      <c r="C45" s="60">
        <v>720905.71</v>
      </c>
      <c r="D45" s="60">
        <v>458906.26</v>
      </c>
      <c r="E45" s="79"/>
      <c r="F45" s="72">
        <f t="shared" ref="F45:F46" si="3">IF(C46=0,C45-$C$42,C45-C46)</f>
        <v>-39.619999999995343</v>
      </c>
      <c r="G45" s="72">
        <f t="shared" ref="G45:G46" si="4">IF(D46=0,D45-$D$42,D45-D46)</f>
        <v>-0.39000000001396984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39.621919438609254</v>
      </c>
      <c r="N45" s="22">
        <f t="shared" ref="N45:N46" si="11">IF(F45=0,,ATAN(G45/F45))</f>
        <v>9.8431954676437474E-3</v>
      </c>
      <c r="O45" s="22">
        <f t="shared" ref="O45:O46" si="12">ABS(DEGREES(N45))</f>
        <v>0.56397355721828735</v>
      </c>
      <c r="P45" s="24" t="str">
        <f t="shared" ref="P45:P46" si="13">TEXT(INT(O45),"00")</f>
        <v>00</v>
      </c>
      <c r="Q45" s="25" t="str">
        <f t="shared" ref="Q45:Q46" si="14">TEXT((O45-P45)*60,"00")</f>
        <v>34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00</v>
      </c>
      <c r="T45" s="25" t="str">
        <f t="shared" ref="T45:T46" si="17">IF(L45="",IF(INT(Q45)=60,"00",Q45),L45)</f>
        <v>34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0.56666666666666665</v>
      </c>
      <c r="X45" s="22">
        <f t="shared" ref="X45:X46" si="20">IF(R45="",W45,IF(R45="N",IF(U45="E",180+W45,180-W45),IF(U45="E",360-W45,W45)))</f>
        <v>180.56666666666666</v>
      </c>
      <c r="Y45" s="22">
        <f t="shared" ref="Y45:Y46" si="21">RADIANS(X45)</f>
        <v>3.1514828526844276</v>
      </c>
      <c r="Z45" s="64"/>
      <c r="AA45" s="58">
        <f t="shared" ref="AA45:AA46" si="22">-M45*COS(Y45)</f>
        <v>39.619981624813775</v>
      </c>
      <c r="AB45" s="58">
        <f t="shared" ref="AB45:AB46" si="23">-M45*SIN(Y45)</f>
        <v>0.39186228328383149</v>
      </c>
      <c r="AC45" s="64"/>
      <c r="AD45" s="82">
        <f t="shared" ref="AD45:AD46" si="24">$AA$40/$M$40*M45</f>
        <v>6.6083815567126057E-4</v>
      </c>
      <c r="AE45" s="82">
        <f t="shared" ref="AE45:AE46" si="25">$AB$40/$M$40*M45</f>
        <v>1.306487203580567E-3</v>
      </c>
      <c r="AF45" s="22">
        <f t="shared" ref="AF45:AF46" si="26">AA45-AD45</f>
        <v>39.619320786658101</v>
      </c>
      <c r="AG45" s="22">
        <f t="shared" ref="AG45:AG46" si="27">AB45-AE45</f>
        <v>0.39055579608025093</v>
      </c>
      <c r="AH45" s="64"/>
      <c r="AI45" s="25">
        <f t="shared" ref="AI45:AI46" si="28">A45</f>
        <v>4</v>
      </c>
      <c r="AJ45" s="82">
        <f t="shared" ref="AJ45:AJ46" si="29">AJ44+AF44</f>
        <v>720905.71216245717</v>
      </c>
      <c r="AK45" s="82">
        <f t="shared" ref="AK45:AK46" si="30">AK44+AG44</f>
        <v>458906.26018605294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38.480000000097789</v>
      </c>
      <c r="AO45" s="18">
        <f t="shared" ref="AO45:AO46" si="33">AN45*G45</f>
        <v>-15.007200000575697</v>
      </c>
      <c r="AP45" s="9" t="str">
        <f t="shared" ref="AP45:AP46" si="34">D45&amp;","&amp;C45</f>
        <v>458906.26,720905.71</v>
      </c>
    </row>
    <row r="46" spans="1:44" s="46" customFormat="1">
      <c r="A46" s="20">
        <f t="shared" si="2"/>
        <v>5</v>
      </c>
      <c r="B46" s="44"/>
      <c r="C46" s="60">
        <v>720945.33</v>
      </c>
      <c r="D46" s="60">
        <v>458906.65</v>
      </c>
      <c r="E46" s="79"/>
      <c r="F46" s="72">
        <f t="shared" si="3"/>
        <v>0.56999999994877726</v>
      </c>
      <c r="G46" s="72">
        <f t="shared" si="4"/>
        <v>-28.339999999967404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28.345731601038171</v>
      </c>
      <c r="N46" s="22">
        <f t="shared" si="11"/>
        <v>-1.5506861236182554</v>
      </c>
      <c r="O46" s="22">
        <f t="shared" si="12"/>
        <v>88.847770232827884</v>
      </c>
      <c r="P46" s="24" t="str">
        <f t="shared" si="13"/>
        <v>88</v>
      </c>
      <c r="Q46" s="25" t="str">
        <f t="shared" si="14"/>
        <v>51</v>
      </c>
      <c r="R46" s="23" t="str">
        <f t="shared" si="15"/>
        <v>S</v>
      </c>
      <c r="S46" s="25" t="str">
        <f t="shared" si="16"/>
        <v>88</v>
      </c>
      <c r="T46" s="25" t="str">
        <f t="shared" si="17"/>
        <v>51</v>
      </c>
      <c r="U46" s="24" t="str">
        <f t="shared" si="18"/>
        <v>E</v>
      </c>
      <c r="V46" s="44"/>
      <c r="W46" s="22">
        <f t="shared" si="19"/>
        <v>88.85</v>
      </c>
      <c r="X46" s="22">
        <f t="shared" si="20"/>
        <v>271.14999999999998</v>
      </c>
      <c r="Y46" s="22">
        <f t="shared" si="21"/>
        <v>4.7324602667826241</v>
      </c>
      <c r="Z46" s="64"/>
      <c r="AA46" s="58">
        <f t="shared" si="22"/>
        <v>-0.5688970980088659</v>
      </c>
      <c r="AB46" s="58">
        <f t="shared" si="23"/>
        <v>28.340022161070571</v>
      </c>
      <c r="AC46" s="64"/>
      <c r="AD46" s="82">
        <f t="shared" si="24"/>
        <v>4.7276712632274569E-4</v>
      </c>
      <c r="AE46" s="82">
        <f t="shared" si="25"/>
        <v>9.3466788428222473E-4</v>
      </c>
      <c r="AF46" s="22">
        <f t="shared" si="26"/>
        <v>-0.56936986513518861</v>
      </c>
      <c r="AG46" s="22">
        <f t="shared" si="27"/>
        <v>28.339087493186288</v>
      </c>
      <c r="AH46" s="64"/>
      <c r="AI46" s="25">
        <f t="shared" si="28"/>
        <v>5</v>
      </c>
      <c r="AJ46" s="82">
        <f t="shared" si="29"/>
        <v>720945.33148324385</v>
      </c>
      <c r="AK46" s="82">
        <f t="shared" si="30"/>
        <v>458906.65074184904</v>
      </c>
      <c r="AL46" s="66"/>
      <c r="AM46" s="9" t="str">
        <f t="shared" si="31"/>
        <v>5 - 1</v>
      </c>
      <c r="AN46" s="18">
        <f t="shared" si="32"/>
        <v>-0.56999999994877726</v>
      </c>
      <c r="AO46" s="18">
        <f t="shared" si="33"/>
        <v>16.153799998529767</v>
      </c>
      <c r="AP46" s="9" t="str">
        <f t="shared" si="34"/>
        <v>458906.65,720945.33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C19:D19"/>
    <mergeCell ref="A1:AJ1"/>
    <mergeCell ref="C10:D10"/>
    <mergeCell ref="C11:D11"/>
    <mergeCell ref="C12:D12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workbookViewId="0">
      <selection activeCell="D14" sqref="D14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98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5" t="s">
        <v>99</v>
      </c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71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72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5" t="s">
        <v>73</v>
      </c>
      <c r="D16" s="109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100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721268.62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1139.4131999989595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569.70659999947975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1.5276628940516671E-3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70436.094224276458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70000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70000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107.60260754835409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-9.3753425271086988E-4</v>
      </c>
      <c r="AB40" s="91">
        <f>SUM(AB42:AB65536)</f>
        <v>-1.2061440390169764E-3</v>
      </c>
      <c r="AC40" s="91"/>
      <c r="AD40" s="91">
        <f>SUM(AD42:AD65536)</f>
        <v>-9.3753425271086977E-4</v>
      </c>
      <c r="AE40" s="91">
        <f>SUM(AE42:AE65536)</f>
        <v>-1.2061440390169764E-3</v>
      </c>
      <c r="AF40" s="91">
        <f>SUM(AF42:AF65536)</f>
        <v>-7.4384942649885488E-15</v>
      </c>
      <c r="AG40" s="91">
        <f>SUM(AG42:AG65536)</f>
        <v>0</v>
      </c>
      <c r="AH40" s="92"/>
      <c r="AI40" s="93">
        <v>1</v>
      </c>
      <c r="AJ40" s="92">
        <f>AJ44+AF44</f>
        <v>720849.88769931474</v>
      </c>
      <c r="AK40" s="92">
        <f>AK44+AG44</f>
        <v>458947.59024811012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721268.62</v>
      </c>
      <c r="D41" s="35">
        <f>C23</f>
        <v>462450.22</v>
      </c>
      <c r="E41" s="78"/>
      <c r="F41" s="72">
        <f>IF(C42=0,C41-$C$41,C41-C42)</f>
        <v>418.52000000001863</v>
      </c>
      <c r="G41" s="72">
        <f>IF(D42=0,D41-$D$41,D41-D42)</f>
        <v>3488.1999999999534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3513.2176463179294</v>
      </c>
      <c r="N41" s="36">
        <f>IF(F41=0,,ATAN(G41/F41))</f>
        <v>1.4513854879331307</v>
      </c>
      <c r="O41" s="36">
        <f>ABS(DEGREES(N41))</f>
        <v>83.158262905104067</v>
      </c>
      <c r="P41" s="37" t="str">
        <f>TEXT(INT(O41),"00")</f>
        <v>83</v>
      </c>
      <c r="Q41" s="38" t="str">
        <f>TEXT((O41-P41)*60,"00")</f>
        <v>09</v>
      </c>
      <c r="R41" s="39" t="str">
        <f>IF(L41="",IF(F41&gt;0,"S","N"),"")</f>
        <v>S</v>
      </c>
      <c r="S41" s="25" t="str">
        <f>IF(L41="",IF(INT(Q41)=60,INT(P41+1),P41),"due")</f>
        <v>83</v>
      </c>
      <c r="T41" s="38" t="str">
        <f>IF(L41="",IF(INT(Q41)=60,"00",Q41),L41)</f>
        <v>09</v>
      </c>
      <c r="U41" s="40" t="str">
        <f>IF(L41="",IF(G41&gt;0,"W","E"),"")</f>
        <v>W</v>
      </c>
      <c r="V41" s="41"/>
      <c r="W41" s="22">
        <f>IF(S41="due",90*(I41+K41),S41+T41/60)</f>
        <v>83.15</v>
      </c>
      <c r="X41" s="22">
        <f>IF(R41="",W41,IF(R41="N",IF(U41="E",180+W41,180-W41),IF(U41="E",360-W41,W41)))</f>
        <v>83.15</v>
      </c>
      <c r="Y41" s="22">
        <f>RADIANS(X41)</f>
        <v>1.4512412730332851</v>
      </c>
      <c r="Z41" s="64"/>
      <c r="AA41" s="58">
        <f>-M41*COS(Y41)</f>
        <v>-419.02304605974018</v>
      </c>
      <c r="AB41" s="58">
        <f>-M41*SIN(Y41)</f>
        <v>-3488.1396069065972</v>
      </c>
      <c r="AC41" s="64"/>
      <c r="AD41" s="22">
        <v>0</v>
      </c>
      <c r="AE41" s="22">
        <v>0</v>
      </c>
      <c r="AF41" s="22">
        <f t="shared" ref="AF41:AG43" si="0">AA41-AD41</f>
        <v>-419.02304605974018</v>
      </c>
      <c r="AG41" s="22">
        <f t="shared" si="0"/>
        <v>-3488.1396069065972</v>
      </c>
      <c r="AH41" s="63"/>
      <c r="AI41" s="36" t="str">
        <f>A41</f>
        <v>BLLM 1</v>
      </c>
      <c r="AJ41" s="36">
        <f>C41</f>
        <v>721268.62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720850.1</v>
      </c>
      <c r="D42" s="60">
        <v>458962.02</v>
      </c>
      <c r="E42" s="79"/>
      <c r="F42" s="72">
        <f>IF(C43=0,C42-$C$42,C42-C43)</f>
        <v>39.32999999995809</v>
      </c>
      <c r="G42" s="72">
        <f>IF(D43=0,D42-$D$42,D42-D43)</f>
        <v>0.78000000002793968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39.337733793353514</v>
      </c>
      <c r="N42" s="36">
        <f>IF(F42=0,,ATAN(G42/F42))</f>
        <v>1.9829589678761195E-2</v>
      </c>
      <c r="O42" s="36">
        <f>ABS(DEGREES(N42))</f>
        <v>1.1361517980691944</v>
      </c>
      <c r="P42" s="37" t="str">
        <f>TEXT(INT(O42),"00")</f>
        <v>01</v>
      </c>
      <c r="Q42" s="38" t="str">
        <f>TEXT((O42-P42)*60,"00")</f>
        <v>08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08</v>
      </c>
      <c r="U42" s="40" t="str">
        <f>IF(L42="",IF(G42&gt;0,"W","E"),"")</f>
        <v>W</v>
      </c>
      <c r="V42" s="44"/>
      <c r="W42" s="22">
        <f>IF(S42="due",90*(I42+K42),S42+T42/60)</f>
        <v>1.1333333333333333</v>
      </c>
      <c r="X42" s="22">
        <f>IF(R42="",W42,IF(R42="N",IF(U42="E",180+W42,180-W42),IF(U42="E",360-W42,W42)))</f>
        <v>1.1333333333333333</v>
      </c>
      <c r="Y42" s="22">
        <f>RADIANS(X42)</f>
        <v>1.9780398189269067E-2</v>
      </c>
      <c r="Z42" s="64"/>
      <c r="AA42" s="58">
        <f>-M42*COS(Y42)</f>
        <v>-39.330038321734463</v>
      </c>
      <c r="AB42" s="58">
        <f>-M42*SIN(Y42)</f>
        <v>-0.77806529780327371</v>
      </c>
      <c r="AC42" s="64"/>
      <c r="AD42" s="82">
        <f>$AA$40/$M$40*M42</f>
        <v>-3.4274701789840549E-4</v>
      </c>
      <c r="AE42" s="82">
        <f>$AB$40/$M$40*M42</f>
        <v>-4.4094631351724873E-4</v>
      </c>
      <c r="AF42" s="22">
        <f t="shared" si="0"/>
        <v>-39.329695574716567</v>
      </c>
      <c r="AG42" s="22">
        <f t="shared" si="0"/>
        <v>-0.7776243514897565</v>
      </c>
      <c r="AH42" s="63"/>
      <c r="AI42" s="38">
        <f>A42</f>
        <v>1</v>
      </c>
      <c r="AJ42" s="82">
        <f t="shared" ref="AJ42:AK44" si="1">AJ41+AF41</f>
        <v>720849.59695394023</v>
      </c>
      <c r="AK42" s="82">
        <f t="shared" si="1"/>
        <v>458962.08039309335</v>
      </c>
      <c r="AL42" s="66"/>
      <c r="AM42" s="9" t="str">
        <f>IF(A43=0,A42&amp;" - 1",A42&amp;" - "&amp;A43)</f>
        <v>1 - 2</v>
      </c>
      <c r="AN42" s="18">
        <f>F42</f>
        <v>39.32999999995809</v>
      </c>
      <c r="AO42" s="18">
        <f>AN42*G42</f>
        <v>30.677400001066179</v>
      </c>
      <c r="AP42" s="9" t="str">
        <f>D42&amp;","&amp;C42</f>
        <v>458962.02,720850.1</v>
      </c>
    </row>
    <row r="43" spans="1:44">
      <c r="A43" s="20">
        <f>A42+1</f>
        <v>2</v>
      </c>
      <c r="B43" s="44"/>
      <c r="C43" s="60">
        <v>720810.77</v>
      </c>
      <c r="D43" s="60">
        <v>458961.24</v>
      </c>
      <c r="E43" s="79"/>
      <c r="F43" s="72">
        <f>IF(C44=0,C43-$C$42,C43-C44)</f>
        <v>-0.34999999997671694</v>
      </c>
      <c r="G43" s="72">
        <f>IF(D44=0,D43-$D$42,D43-D44)</f>
        <v>14.489999999990687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14.494226436747626</v>
      </c>
      <c r="N43" s="36">
        <f>IF(F43=0,,ATAN(G43/F43))</f>
        <v>-1.5466464333989711</v>
      </c>
      <c r="O43" s="36">
        <f>ABS(DEGREES(N43))</f>
        <v>88.616313032722616</v>
      </c>
      <c r="P43" s="37" t="str">
        <f>TEXT(INT(O43),"00")</f>
        <v>88</v>
      </c>
      <c r="Q43" s="38" t="str">
        <f>TEXT((O43-P43)*60,"00")</f>
        <v>37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37</v>
      </c>
      <c r="U43" s="40" t="str">
        <f>IF(L43="",IF(G43&gt;0,"W","E"),"")</f>
        <v>W</v>
      </c>
      <c r="V43" s="44"/>
      <c r="W43" s="22">
        <f>IF(S43="due",90*(I43+K43),S43+T43/60)</f>
        <v>88.61666666666666</v>
      </c>
      <c r="X43" s="22">
        <f>IF(R43="",W43,IF(R43="N",IF(U43="E",180+W43,180-W43),IF(U43="E",360-W43,W43)))</f>
        <v>91.38333333333334</v>
      </c>
      <c r="Y43" s="22">
        <f>RADIANS(X43)</f>
        <v>1.5949400481141516</v>
      </c>
      <c r="Z43" s="64"/>
      <c r="AA43" s="58">
        <f>-M43*COS(Y43)</f>
        <v>0.34991056657909592</v>
      </c>
      <c r="AB43" s="58">
        <f>-M43*SIN(Y43)</f>
        <v>-14.490002159941525</v>
      </c>
      <c r="AC43" s="64"/>
      <c r="AD43" s="82">
        <f>$AA$40/$M$40*M43</f>
        <v>-1.2628721608713632E-4</v>
      </c>
      <c r="AE43" s="82">
        <f>$AB$40/$M$40*M43</f>
        <v>-1.6246934173030485E-4</v>
      </c>
      <c r="AF43" s="22">
        <f t="shared" si="0"/>
        <v>0.35003685379518307</v>
      </c>
      <c r="AG43" s="22">
        <f t="shared" si="0"/>
        <v>-14.489839690599796</v>
      </c>
      <c r="AH43" s="64"/>
      <c r="AI43" s="25">
        <f>A43</f>
        <v>2</v>
      </c>
      <c r="AJ43" s="82">
        <f t="shared" si="1"/>
        <v>720810.26725836552</v>
      </c>
      <c r="AK43" s="82">
        <f t="shared" si="1"/>
        <v>458961.30276874185</v>
      </c>
      <c r="AL43" s="66"/>
      <c r="AM43" s="9" t="str">
        <f>IF(A44=0,A43&amp;" - 1",A43&amp;" - "&amp;A44)</f>
        <v>2 - 3</v>
      </c>
      <c r="AN43" s="18">
        <f>AN42+F42+F43</f>
        <v>78.309999999939464</v>
      </c>
      <c r="AO43" s="18">
        <f>AN43*G43</f>
        <v>1134.7118999983936</v>
      </c>
      <c r="AP43" s="9" t="str">
        <f>D43&amp;","&amp;C43</f>
        <v>458961.24,720810.77</v>
      </c>
    </row>
    <row r="44" spans="1:44" s="46" customFormat="1">
      <c r="A44" s="20">
        <f>A43+1</f>
        <v>3</v>
      </c>
      <c r="B44" s="44"/>
      <c r="C44" s="60">
        <v>720811.12</v>
      </c>
      <c r="D44" s="60">
        <v>458946.75</v>
      </c>
      <c r="E44" s="79"/>
      <c r="F44" s="72">
        <f>IF(C45=0,C44-$C$42,C44-C45)</f>
        <v>-39.270000000018626</v>
      </c>
      <c r="G44" s="72">
        <f>IF(D45=0,D44-$D$42,D44-D45)</f>
        <v>-0.78000000002793968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39.277745607423888</v>
      </c>
      <c r="N44" s="22">
        <f>IF(F44=0,,ATAN(G44/F44))</f>
        <v>1.9859879029394522E-2</v>
      </c>
      <c r="O44" s="22">
        <f>ABS(DEGREES(N44))</f>
        <v>1.1378872500246759</v>
      </c>
      <c r="P44" s="24" t="str">
        <f>TEXT(INT(O44),"00")</f>
        <v>01</v>
      </c>
      <c r="Q44" s="25" t="str">
        <f>TEXT((O44-P44)*60,"00")</f>
        <v>08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08</v>
      </c>
      <c r="U44" s="24" t="str">
        <f>IF(L44="",IF(G44&gt;0,"W","E"),"")</f>
        <v>E</v>
      </c>
      <c r="V44" s="44"/>
      <c r="W44" s="22">
        <f>IF(S44="due",90*(I44+K44),S44+T44/60)</f>
        <v>1.1333333333333333</v>
      </c>
      <c r="X44" s="22">
        <f>IF(R44="",W44,IF(R44="N",IF(U44="E",180+W44,180-W44),IF(U44="E",360-W44,W44)))</f>
        <v>181.13333333333333</v>
      </c>
      <c r="Y44" s="22">
        <f>RADIANS(X44)</f>
        <v>3.1613730517790621</v>
      </c>
      <c r="Z44" s="64"/>
      <c r="AA44" s="58">
        <f>-M44*COS(Y44)</f>
        <v>39.270061871035558</v>
      </c>
      <c r="AB44" s="58">
        <f>-M44*SIN(Y44)</f>
        <v>0.77687878497578178</v>
      </c>
      <c r="AC44" s="64"/>
      <c r="AD44" s="82">
        <f>$AA$40/$M$40*M44</f>
        <v>-3.4222434488565586E-4</v>
      </c>
      <c r="AE44" s="82">
        <f>$AB$40/$M$40*M44</f>
        <v>-4.4027389121709261E-4</v>
      </c>
      <c r="AF44" s="22">
        <f>AA44-AD44</f>
        <v>39.270404095380442</v>
      </c>
      <c r="AG44" s="22">
        <f>AB44-AE44</f>
        <v>0.77731905886699892</v>
      </c>
      <c r="AH44" s="64"/>
      <c r="AI44" s="25">
        <f>A44</f>
        <v>3</v>
      </c>
      <c r="AJ44" s="82">
        <f t="shared" si="1"/>
        <v>720810.61729521933</v>
      </c>
      <c r="AK44" s="82">
        <f t="shared" si="1"/>
        <v>458946.81292905123</v>
      </c>
      <c r="AL44" s="66"/>
      <c r="AM44" s="9" t="str">
        <f>IF(A45=0,A44&amp;" - 1",A44&amp;" - "&amp;A45)</f>
        <v>3 - 4</v>
      </c>
      <c r="AN44" s="18">
        <f>AN43+F43+F44</f>
        <v>38.689999999944121</v>
      </c>
      <c r="AO44" s="18">
        <f>AN44*G44</f>
        <v>-30.1782000010374</v>
      </c>
      <c r="AP44" s="9" t="str">
        <f>D44&amp;","&amp;C44</f>
        <v>458946.75,720811.12</v>
      </c>
    </row>
    <row r="45" spans="1:44" s="46" customFormat="1">
      <c r="A45" s="20">
        <f>A44+1</f>
        <v>4</v>
      </c>
      <c r="B45" s="44"/>
      <c r="C45" s="60">
        <v>720850.39</v>
      </c>
      <c r="D45" s="60">
        <v>458947.53</v>
      </c>
      <c r="E45" s="79"/>
      <c r="F45" s="72">
        <f>IF(C46=0,C45-$C$42,C45-C46)</f>
        <v>0.2900000000372529</v>
      </c>
      <c r="G45" s="72">
        <f>IF(D46=0,D45-$D$42,D45-D46)</f>
        <v>-14.489999999990687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14.492901710829052</v>
      </c>
      <c r="N45" s="22">
        <f>IF(F45=0,,ATAN(G45/F45))</f>
        <v>-1.5507851957193146</v>
      </c>
      <c r="O45" s="22">
        <f>ABS(DEGREES(N45))</f>
        <v>88.85344664608607</v>
      </c>
      <c r="P45" s="24" t="str">
        <f>TEXT(INT(O45),"00")</f>
        <v>88</v>
      </c>
      <c r="Q45" s="25" t="str">
        <f>TEXT((O45-P45)*60,"00")</f>
        <v>51</v>
      </c>
      <c r="R45" s="23" t="str">
        <f>IF(L45="",IF(F45&gt;0,"S","N"),"")</f>
        <v>S</v>
      </c>
      <c r="S45" s="25" t="str">
        <f>IF(L45="",IF(INT(Q45)=60,INT(P45+1),P45),"due")</f>
        <v>88</v>
      </c>
      <c r="T45" s="25" t="str">
        <f>IF(L45="",IF(INT(Q45)=60,"00",Q45),L45)</f>
        <v>51</v>
      </c>
      <c r="U45" s="24" t="str">
        <f>IF(L45="",IF(G45&gt;0,"W","E"),"")</f>
        <v>E</v>
      </c>
      <c r="V45" s="44"/>
      <c r="W45" s="22">
        <f>IF(S45="due",90*(I45+K45),S45+T45/60)</f>
        <v>88.85</v>
      </c>
      <c r="X45" s="22">
        <f>IF(R45="",W45,IF(R45="N",IF(U45="E",180+W45,180-W45),IF(U45="E",360-W45,W45)))</f>
        <v>271.14999999999998</v>
      </c>
      <c r="Y45" s="22">
        <f>RADIANS(X45)</f>
        <v>4.7324602667826241</v>
      </c>
      <c r="Z45" s="64"/>
      <c r="AA45" s="58">
        <f>-M45*COS(Y45)</f>
        <v>-0.290871650132904</v>
      </c>
      <c r="AB45" s="58">
        <f>-M45*SIN(Y45)</f>
        <v>14.48998252873</v>
      </c>
      <c r="AC45" s="64"/>
      <c r="AD45" s="82">
        <f>$AA$40/$M$40*M45</f>
        <v>-1.2627567383967212E-4</v>
      </c>
      <c r="AE45" s="82">
        <f>$AB$40/$M$40*M45</f>
        <v>-1.6245449255233022E-4</v>
      </c>
      <c r="AF45" s="22">
        <f>AA45-AD45</f>
        <v>-0.29074537445906434</v>
      </c>
      <c r="AG45" s="22">
        <f>AB45-AE45</f>
        <v>14.490144983222551</v>
      </c>
      <c r="AH45" s="64"/>
      <c r="AI45" s="25">
        <f>A45</f>
        <v>4</v>
      </c>
      <c r="AJ45" s="82">
        <f t="shared" ref="AJ45" si="2">AJ44+AF44</f>
        <v>720849.88769931474</v>
      </c>
      <c r="AK45" s="82">
        <f t="shared" ref="AK45" si="3">AK44+AG44</f>
        <v>458947.59024811012</v>
      </c>
      <c r="AL45" s="66"/>
      <c r="AM45" s="9" t="str">
        <f>IF(A46=0,A45&amp;" - 1",A45&amp;" - "&amp;A46)</f>
        <v>4 - 1</v>
      </c>
      <c r="AN45" s="18">
        <f>AN44+F44+F45</f>
        <v>-0.2900000000372529</v>
      </c>
      <c r="AO45" s="18">
        <f>AN45*G45</f>
        <v>4.2021000005370936</v>
      </c>
      <c r="AP45" s="9" t="str">
        <f>D45&amp;","&amp;C45</f>
        <v>458947.53,720850.39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topLeftCell="A5" workbookViewId="0">
      <selection activeCell="T26" sqref="T2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69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70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71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72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73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74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97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2444.820000003107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1222.4100000015535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7.821623734561833E-3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18192.867748515549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18000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18000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142.29776618153372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-5.6628494442136912E-3</v>
      </c>
      <c r="AB40" s="91">
        <f>SUM(AB42:AB65536)</f>
        <v>-5.3953622693225789E-3</v>
      </c>
      <c r="AC40" s="91"/>
      <c r="AD40" s="91">
        <f>SUM(AD42:AD65536)</f>
        <v>-5.6628494442136921E-3</v>
      </c>
      <c r="AE40" s="91">
        <f>SUM(AE42:AE65536)</f>
        <v>-5.3953622693225798E-3</v>
      </c>
      <c r="AF40" s="91">
        <f>SUM(AF42:AF65536)</f>
        <v>0</v>
      </c>
      <c r="AG40" s="91">
        <f>SUM(AG42:AG65536)</f>
        <v>-4.1078251911130792E-15</v>
      </c>
      <c r="AH40" s="92"/>
      <c r="AI40" s="93">
        <v>1</v>
      </c>
      <c r="AJ40" s="92">
        <f>AJ44+AF44</f>
        <v>720902.14036448894</v>
      </c>
      <c r="AK40" s="92">
        <f>AK44+AG44</f>
        <v>458934.07064362924</v>
      </c>
      <c r="AL40" s="92"/>
      <c r="AM40" s="51"/>
      <c r="AN40" s="57"/>
      <c r="AO40" s="52"/>
      <c r="AP40" s="103"/>
    </row>
    <row r="41" spans="1:44">
      <c r="A41" s="34" t="str">
        <f>IF(A22=0, " ",  A22)</f>
        <v>BLLM1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283.85999999998603</v>
      </c>
      <c r="G41" s="72">
        <f>IF(D42=0,D41-$D$41,D41-D42)</f>
        <v>3515.2299999999814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3526.6724333994871</v>
      </c>
      <c r="N41" s="36">
        <f>IF(F41=0,,ATAN(G41/F41))</f>
        <v>1.4902196917881314</v>
      </c>
      <c r="O41" s="36">
        <f>ABS(DEGREES(N41))</f>
        <v>85.383298886746275</v>
      </c>
      <c r="P41" s="37" t="str">
        <f>TEXT(INT(O41),"00")</f>
        <v>85</v>
      </c>
      <c r="Q41" s="38" t="str">
        <f>TEXT((O41-P41)*60,"00")</f>
        <v>23</v>
      </c>
      <c r="R41" s="39" t="str">
        <f>IF(L41="",IF(F41&gt;0,"S","N"),"")</f>
        <v>S</v>
      </c>
      <c r="S41" s="25" t="str">
        <f>IF(L41="",IF(INT(Q41)=60,INT(P41+1),P41),"due")</f>
        <v>85</v>
      </c>
      <c r="T41" s="38" t="str">
        <f>IF(L41="",IF(INT(Q41)=60,"00",Q41),L41)</f>
        <v>23</v>
      </c>
      <c r="U41" s="40" t="str">
        <f>IF(L41="",IF(G41&gt;0,"W","E"),"")</f>
        <v>W</v>
      </c>
      <c r="V41" s="41"/>
      <c r="W41" s="22">
        <f>IF(S41="due",90*(I41+K41),S41+T41/60)</f>
        <v>85.38333333333334</v>
      </c>
      <c r="X41" s="22">
        <f>IF(R41="",W41,IF(R41="N",IF(U41="E",180+W41,180-W41),IF(U41="E",360-W41,W41)))</f>
        <v>85.38333333333334</v>
      </c>
      <c r="Y41" s="22">
        <f>RADIANS(X41)</f>
        <v>1.4902202929944919</v>
      </c>
      <c r="Z41" s="64"/>
      <c r="AA41" s="58">
        <f>-M41*COS(Y41)</f>
        <v>-283.85788662129983</v>
      </c>
      <c r="AB41" s="58">
        <f>-M41*SIN(Y41)</f>
        <v>-3515.2301706577832</v>
      </c>
      <c r="AC41" s="64"/>
      <c r="AD41" s="22">
        <v>0</v>
      </c>
      <c r="AE41" s="22">
        <v>0</v>
      </c>
      <c r="AF41" s="22">
        <f t="shared" ref="AF41:AG43" si="0">AA41-AD41</f>
        <v>-283.85788662129983</v>
      </c>
      <c r="AG41" s="22">
        <f t="shared" si="0"/>
        <v>-3515.2301706577832</v>
      </c>
      <c r="AH41" s="63"/>
      <c r="AI41" s="36" t="str">
        <f>A41</f>
        <v>BLLM1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BLLM1 - 1</v>
      </c>
      <c r="AN41" s="42"/>
      <c r="AO41" s="43"/>
      <c r="AP41" s="9"/>
    </row>
    <row r="42" spans="1:44">
      <c r="A42" s="20">
        <v>1</v>
      </c>
      <c r="B42" s="44"/>
      <c r="C42" s="60">
        <v>720944.76</v>
      </c>
      <c r="D42" s="60">
        <v>458934.99</v>
      </c>
      <c r="E42" s="79"/>
      <c r="F42" s="72">
        <f>IF(C43=0,C42-$C$42,C42-C43)</f>
        <v>1.5999999999767169</v>
      </c>
      <c r="G42" s="72">
        <f>IF(D43=0,D42-$D$42,D42-D43)</f>
        <v>-28.960000000020955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29.004165218139605</v>
      </c>
      <c r="N42" s="36">
        <f>IF(F42=0,,ATAN(G42/F42))</f>
        <v>-1.5156038190924901</v>
      </c>
      <c r="O42" s="36">
        <f>ABS(DEGREES(N42))</f>
        <v>86.837702247908823</v>
      </c>
      <c r="P42" s="37" t="str">
        <f>TEXT(INT(O42),"00")</f>
        <v>86</v>
      </c>
      <c r="Q42" s="38" t="str">
        <f>TEXT((O42-P42)*60,"00")</f>
        <v>50</v>
      </c>
      <c r="R42" s="39" t="str">
        <f>IF(L42="",IF(F42&gt;0,"S","N"),"")</f>
        <v>S</v>
      </c>
      <c r="S42" s="25" t="str">
        <f>IF(L42="",IF(INT(Q42)=60,INT(P42+1),P42),"due")</f>
        <v>86</v>
      </c>
      <c r="T42" s="38" t="str">
        <f>IF(L42="",IF(INT(Q42)=60,"00",Q42),L42)</f>
        <v>50</v>
      </c>
      <c r="U42" s="40" t="str">
        <f>IF(L42="",IF(G42&gt;0,"W","E"),"")</f>
        <v>E</v>
      </c>
      <c r="V42" s="44"/>
      <c r="W42" s="22">
        <f>IF(S42="due",90*(I42+K42),S42+T42/60)</f>
        <v>86.833333333333329</v>
      </c>
      <c r="X42" s="22">
        <f>IF(R42="",W42,IF(R42="N",IF(U42="E",180+W42,180-W42),IF(U42="E",360-W42,W42)))</f>
        <v>273.16666666666669</v>
      </c>
      <c r="Y42" s="22">
        <f>RADIANS(X42)</f>
        <v>4.7676577400311775</v>
      </c>
      <c r="Z42" s="64"/>
      <c r="AA42" s="58">
        <f>-M42*COS(Y42)</f>
        <v>-1.6022082516236804</v>
      </c>
      <c r="AB42" s="58">
        <f>-M42*SIN(Y42)</f>
        <v>28.959877912718628</v>
      </c>
      <c r="AC42" s="64"/>
      <c r="AD42" s="82">
        <f>$AA$40/$M$40*M42</f>
        <v>-1.1542431430433691E-3</v>
      </c>
      <c r="AE42" s="82">
        <f>$AB$40/$M$40*M42</f>
        <v>-1.0997219624060163E-3</v>
      </c>
      <c r="AF42" s="22">
        <f t="shared" si="0"/>
        <v>-1.6010540084806371</v>
      </c>
      <c r="AG42" s="22">
        <f t="shared" si="0"/>
        <v>28.960977634681033</v>
      </c>
      <c r="AH42" s="63"/>
      <c r="AI42" s="38">
        <f>A42</f>
        <v>1</v>
      </c>
      <c r="AJ42" s="82">
        <f t="shared" ref="AJ42:AK44" si="1">AJ41+AF41</f>
        <v>720944.76211337873</v>
      </c>
      <c r="AK42" s="82">
        <f t="shared" si="1"/>
        <v>458934.98982934217</v>
      </c>
      <c r="AL42" s="66"/>
      <c r="AM42" s="9" t="str">
        <f>IF(A43=0,A42&amp;" - 1",A42&amp;" - "&amp;A43)</f>
        <v>1 - 2</v>
      </c>
      <c r="AN42" s="18">
        <f>F42</f>
        <v>1.5999999999767169</v>
      </c>
      <c r="AO42" s="18">
        <f>AN42*G42</f>
        <v>-46.335999999359252</v>
      </c>
      <c r="AP42" s="9" t="str">
        <f>D42&amp;","&amp;C42</f>
        <v>458934.99,720944.76</v>
      </c>
    </row>
    <row r="43" spans="1:44">
      <c r="A43" s="20">
        <f>A42+1</f>
        <v>2</v>
      </c>
      <c r="B43" s="44"/>
      <c r="C43" s="60">
        <v>720943.16</v>
      </c>
      <c r="D43" s="60">
        <v>458963.95</v>
      </c>
      <c r="E43" s="79"/>
      <c r="F43" s="72">
        <f>IF(C44=0,C43-$C$42,C43-C44)</f>
        <v>41.590000000083819</v>
      </c>
      <c r="G43" s="72">
        <f>IF(D44=0,D43-$D$42,D43-D44)</f>
        <v>0.82000000000698492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41.598082888601773</v>
      </c>
      <c r="N43" s="36">
        <f>IF(F43=0,,ATAN(G43/F43))</f>
        <v>1.9713723767069473E-2</v>
      </c>
      <c r="O43" s="36">
        <f>ABS(DEGREES(N43))</f>
        <v>1.1295131703398231</v>
      </c>
      <c r="P43" s="37" t="str">
        <f>TEXT(INT(O43),"00")</f>
        <v>01</v>
      </c>
      <c r="Q43" s="38" t="str">
        <f>TEXT((O43-P43)*60,"00")</f>
        <v>08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08</v>
      </c>
      <c r="U43" s="40" t="str">
        <f>IF(L43="",IF(G43&gt;0,"W","E"),"")</f>
        <v>W</v>
      </c>
      <c r="V43" s="44"/>
      <c r="W43" s="22">
        <f>IF(S43="due",90*(I43+K43),S43+T43/60)</f>
        <v>1.1333333333333333</v>
      </c>
      <c r="X43" s="22">
        <f>IF(R43="",W43,IF(R43="N",IF(U43="E",180+W43,180-W43),IF(U43="E",360-W43,W43)))</f>
        <v>1.1333333333333333</v>
      </c>
      <c r="Y43" s="22">
        <f>RADIANS(X43)</f>
        <v>1.9780398189269067E-2</v>
      </c>
      <c r="Z43" s="64"/>
      <c r="AA43" s="58">
        <f>-M43*COS(Y43)</f>
        <v>-41.589945234613928</v>
      </c>
      <c r="AB43" s="58">
        <f>-M43*SIN(Y43)</f>
        <v>-0.8227729874015709</v>
      </c>
      <c r="AC43" s="64"/>
      <c r="AD43" s="82">
        <f>$AA$40/$M$40*M43</f>
        <v>-1.6554278179290434E-3</v>
      </c>
      <c r="AE43" s="82">
        <f>$AB$40/$M$40*M43</f>
        <v>-1.5772329595602663E-3</v>
      </c>
      <c r="AF43" s="22">
        <f t="shared" si="0"/>
        <v>-41.588289806795999</v>
      </c>
      <c r="AG43" s="22">
        <f t="shared" si="0"/>
        <v>-0.82119575444201065</v>
      </c>
      <c r="AH43" s="64"/>
      <c r="AI43" s="25">
        <f>A43</f>
        <v>2</v>
      </c>
      <c r="AJ43" s="82">
        <f t="shared" si="1"/>
        <v>720943.16105937026</v>
      </c>
      <c r="AK43" s="82">
        <f t="shared" si="1"/>
        <v>458963.95080697688</v>
      </c>
      <c r="AL43" s="66"/>
      <c r="AM43" s="9" t="str">
        <f>IF(A44=0,A43&amp;" - 1",A43&amp;" - "&amp;A44)</f>
        <v>2 - 3</v>
      </c>
      <c r="AN43" s="18">
        <f>AN42+F42+F43</f>
        <v>44.790000000037253</v>
      </c>
      <c r="AO43" s="18">
        <f>AN43*G43</f>
        <v>36.7278000003434</v>
      </c>
      <c r="AP43" s="9" t="str">
        <f>D43&amp;","&amp;C43</f>
        <v>458963.95,720943.16</v>
      </c>
    </row>
    <row r="44" spans="1:44" s="46" customFormat="1">
      <c r="A44" s="20">
        <f>A43+1</f>
        <v>3</v>
      </c>
      <c r="B44" s="44"/>
      <c r="C44" s="60">
        <v>720901.57</v>
      </c>
      <c r="D44" s="60">
        <v>458963.13</v>
      </c>
      <c r="E44" s="79"/>
      <c r="F44" s="72">
        <f>IF(C45=0,C44-$C$42,C44-C45)</f>
        <v>-0.57000000006519258</v>
      </c>
      <c r="G44" s="72">
        <f>IF(D45=0,D44-$D$42,D44-D45)</f>
        <v>29.059999999997672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29.065589620717123</v>
      </c>
      <c r="N44" s="22">
        <f>IF(F44=0,,ATAN(G44/F44))</f>
        <v>-1.5511842511643317</v>
      </c>
      <c r="O44" s="22">
        <f>ABS(DEGREES(N44))</f>
        <v>88.876310838877259</v>
      </c>
      <c r="P44" s="24" t="str">
        <f>TEXT(INT(O44),"00")</f>
        <v>88</v>
      </c>
      <c r="Q44" s="25" t="str">
        <f>TEXT((O44-P44)*60,"00")</f>
        <v>53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53</v>
      </c>
      <c r="U44" s="24" t="str">
        <f>IF(L44="",IF(G44&gt;0,"W","E"),"")</f>
        <v>W</v>
      </c>
      <c r="V44" s="44"/>
      <c r="W44" s="22">
        <f>IF(S44="due",90*(I44+K44),S44+T44/60)</f>
        <v>88.88333333333334</v>
      </c>
      <c r="X44" s="22">
        <f>IF(R44="",W44,IF(R44="N",IF(U44="E",180+W44,180-W44),IF(U44="E",360-W44,W44)))</f>
        <v>91.11666666666666</v>
      </c>
      <c r="Y44" s="22">
        <f>RADIANS(X44)</f>
        <v>1.5902858367754997</v>
      </c>
      <c r="Z44" s="64"/>
      <c r="AA44" s="58">
        <f>-M44*COS(Y44)</f>
        <v>0.56643823800485538</v>
      </c>
      <c r="AB44" s="58">
        <f>-M44*SIN(Y44)</f>
        <v>-29.060069644143404</v>
      </c>
      <c r="AC44" s="64"/>
      <c r="AD44" s="82">
        <f>$AA$40/$M$40*M44</f>
        <v>-1.1566875745571677E-3</v>
      </c>
      <c r="AE44" s="82">
        <f>$AB$40/$M$40*M44</f>
        <v>-1.1020509301261396E-3</v>
      </c>
      <c r="AF44" s="22">
        <f>AA44-AD44</f>
        <v>0.56759492557941249</v>
      </c>
      <c r="AG44" s="22">
        <f>AB44-AE44</f>
        <v>-29.058967593213278</v>
      </c>
      <c r="AH44" s="64"/>
      <c r="AI44" s="25">
        <f>A44</f>
        <v>3</v>
      </c>
      <c r="AJ44" s="82">
        <f t="shared" si="1"/>
        <v>720901.57276956341</v>
      </c>
      <c r="AK44" s="82">
        <f t="shared" si="1"/>
        <v>458963.12961122242</v>
      </c>
      <c r="AL44" s="66"/>
      <c r="AM44" s="9" t="str">
        <f>IF(A45=0,A44&amp;" - 1",A44&amp;" - "&amp;A45)</f>
        <v>3 - 4</v>
      </c>
      <c r="AN44" s="18">
        <f>AN43+F43+F44</f>
        <v>85.810000000055879</v>
      </c>
      <c r="AO44" s="18">
        <f>AN44*G44</f>
        <v>2493.638600001424</v>
      </c>
      <c r="AP44" s="9" t="str">
        <f>D44&amp;","&amp;C44</f>
        <v>458963.13,720901.57</v>
      </c>
    </row>
    <row r="45" spans="1:44" s="46" customFormat="1">
      <c r="A45" s="20">
        <f>A44+1</f>
        <v>4</v>
      </c>
      <c r="B45" s="44"/>
      <c r="C45" s="60">
        <v>720902.14</v>
      </c>
      <c r="D45" s="60">
        <v>458934.07</v>
      </c>
      <c r="E45" s="79"/>
      <c r="F45" s="72">
        <f>IF(C46=0,C45-$C$42,C45-C46)</f>
        <v>-42.619999999995343</v>
      </c>
      <c r="G45" s="72">
        <f>IF(D46=0,D45-$D$42,D45-D46)</f>
        <v>-0.91999999998370185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42.629928454075234</v>
      </c>
      <c r="N45" s="22">
        <f>IF(F45=0,,ATAN(G45/F45))</f>
        <v>2.1582757988702204E-2</v>
      </c>
      <c r="O45" s="22">
        <f>ABS(DEGREES(N45))</f>
        <v>1.2366009430048976</v>
      </c>
      <c r="P45" s="24" t="str">
        <f>TEXT(INT(O45),"00")</f>
        <v>01</v>
      </c>
      <c r="Q45" s="25" t="str">
        <f>TEXT((O45-P45)*60,"00")</f>
        <v>14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14</v>
      </c>
      <c r="U45" s="24" t="str">
        <f>IF(L45="",IF(G45&gt;0,"W","E"),"")</f>
        <v>E</v>
      </c>
      <c r="V45" s="44"/>
      <c r="W45" s="22">
        <f>IF(S45="due",90*(I45+K45),S45+T45/60)</f>
        <v>1.2333333333333334</v>
      </c>
      <c r="X45" s="22">
        <f>IF(R45="",W45,IF(R45="N",IF(U45="E",180+W45,180-W45),IF(U45="E",360-W45,W45)))</f>
        <v>181.23333333333332</v>
      </c>
      <c r="Y45" s="22">
        <f>RADIANS(X45)</f>
        <v>3.1631183810310564</v>
      </c>
      <c r="Z45" s="64"/>
      <c r="AA45" s="58">
        <f>-M45*COS(Y45)</f>
        <v>42.620052398788538</v>
      </c>
      <c r="AB45" s="58">
        <f>-M45*SIN(Y45)</f>
        <v>0.91756935655702376</v>
      </c>
      <c r="AC45" s="64"/>
      <c r="AD45" s="82">
        <f>$AA$40/$M$40*M45</f>
        <v>-1.6964909086841114E-3</v>
      </c>
      <c r="AE45" s="82">
        <f>$AB$40/$M$40*M45</f>
        <v>-1.6163564172301578E-3</v>
      </c>
      <c r="AF45" s="22">
        <f>AA45-AD45</f>
        <v>42.621748889697223</v>
      </c>
      <c r="AG45" s="22">
        <f>AB45-AE45</f>
        <v>0.91918571297425389</v>
      </c>
      <c r="AH45" s="64"/>
      <c r="AI45" s="25">
        <f>A45</f>
        <v>4</v>
      </c>
      <c r="AJ45" s="82">
        <f t="shared" ref="AJ45" si="2">AJ44+AF44</f>
        <v>720902.14036448894</v>
      </c>
      <c r="AK45" s="82">
        <f t="shared" ref="AK45" si="3">AK44+AG44</f>
        <v>458934.07064362924</v>
      </c>
      <c r="AL45" s="66"/>
      <c r="AM45" s="9" t="str">
        <f>IF(A46=0,A45&amp;" - 1",A45&amp;" - "&amp;A46)</f>
        <v>4 - 1</v>
      </c>
      <c r="AN45" s="18">
        <f>AN44+F44+F45</f>
        <v>42.619999999995343</v>
      </c>
      <c r="AO45" s="18">
        <f>AN45*G45</f>
        <v>-39.210399999301089</v>
      </c>
      <c r="AP45" s="9" t="str">
        <f>D45&amp;","&amp;C45</f>
        <v>458934.07,720902.14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topLeftCell="A5" workbookViewId="0">
      <selection activeCell="AA24" sqref="AA24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75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70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71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72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73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76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2401.709399997329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1200.8546999986645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8.7283981447424069E-4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159697.1903615293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160000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160000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139.39006600721473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1.7261030528459287E-5</v>
      </c>
      <c r="AB40" s="91">
        <f>SUM(AB42:AB65536)</f>
        <v>-8.7266912318273437E-4</v>
      </c>
      <c r="AC40" s="91"/>
      <c r="AD40" s="91">
        <f>SUM(AD42:AD65536)</f>
        <v>1.7261030528459283E-5</v>
      </c>
      <c r="AE40" s="91">
        <f>SUM(AE42:AE65536)</f>
        <v>-8.7266912318273416E-4</v>
      </c>
      <c r="AF40" s="91">
        <f>SUM(AF42:AF65536)</f>
        <v>0</v>
      </c>
      <c r="AG40" s="91">
        <f>SUM(AG42:AG65536)</f>
        <v>-4.4408920985006262E-15</v>
      </c>
      <c r="AH40" s="92"/>
      <c r="AI40" s="93">
        <v>1</v>
      </c>
      <c r="AJ40" s="92">
        <f>AJ44+AF44</f>
        <v>720900.90706939495</v>
      </c>
      <c r="AK40" s="92">
        <f>AK44+AG44</f>
        <v>458989.10838073224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285.45999999996275</v>
      </c>
      <c r="G41" s="72">
        <f>IF(D42=0,D41-$D$41,D41-D42)</f>
        <v>3486.2699999999604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3497.9373814434848</v>
      </c>
      <c r="N41" s="36">
        <f>IF(F41=0,,ATAN(G41/F41))</f>
        <v>1.4890973776291254</v>
      </c>
      <c r="O41" s="36">
        <f>ABS(DEGREES(N41))</f>
        <v>85.318995022147462</v>
      </c>
      <c r="P41" s="37" t="str">
        <f>TEXT(INT(O41),"00")</f>
        <v>85</v>
      </c>
      <c r="Q41" s="38" t="str">
        <f>TEXT((O41-P41)*60,"00")</f>
        <v>19</v>
      </c>
      <c r="R41" s="39" t="str">
        <f>IF(L41="",IF(F41&gt;0,"S","N"),"")</f>
        <v>S</v>
      </c>
      <c r="S41" s="25" t="str">
        <f>IF(L41="",IF(INT(Q41)=60,INT(P41+1),P41),"due")</f>
        <v>85</v>
      </c>
      <c r="T41" s="38" t="str">
        <f>IF(L41="",IF(INT(Q41)=60,"00",Q41),L41)</f>
        <v>19</v>
      </c>
      <c r="U41" s="40" t="str">
        <f>IF(L41="",IF(G41&gt;0,"W","E"),"")</f>
        <v>W</v>
      </c>
      <c r="V41" s="41"/>
      <c r="W41" s="22">
        <f>IF(S41="due",90*(I41+K41),S41+T41/60)</f>
        <v>85.316666666666663</v>
      </c>
      <c r="X41" s="22">
        <f>IF(R41="",W41,IF(R41="N",IF(U41="E",180+W41,180-W41),IF(U41="E",360-W41,W41)))</f>
        <v>85.316666666666663</v>
      </c>
      <c r="Y41" s="22">
        <f>RADIANS(X41)</f>
        <v>1.4890567401598287</v>
      </c>
      <c r="Z41" s="64"/>
      <c r="AA41" s="58">
        <f>-M41*COS(Y41)</f>
        <v>-285.60167295430404</v>
      </c>
      <c r="AB41" s="58">
        <f>-M41*SIN(Y41)</f>
        <v>-3486.2583967493583</v>
      </c>
      <c r="AC41" s="64"/>
      <c r="AD41" s="22">
        <v>0</v>
      </c>
      <c r="AE41" s="22">
        <v>0</v>
      </c>
      <c r="AF41" s="22">
        <f t="shared" ref="AF41:AG43" si="0">AA41-AD41</f>
        <v>-285.60167295430404</v>
      </c>
      <c r="AG41" s="22">
        <f t="shared" si="0"/>
        <v>-3486.2583967493583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720943.16</v>
      </c>
      <c r="D42" s="60">
        <v>458963.95</v>
      </c>
      <c r="E42" s="79"/>
      <c r="F42" s="72">
        <f>IF(C43=0,C42-$C$42,C42-C43)</f>
        <v>0.58000000007450581</v>
      </c>
      <c r="G42" s="72">
        <f>IF(D43=0,D42-$D$42,D42-D43)</f>
        <v>-28.96999999997206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28.975805424499725</v>
      </c>
      <c r="N42" s="36">
        <f>IF(F42=0,,ATAN(G42/F42))</f>
        <v>-1.5507782900284228</v>
      </c>
      <c r="O42" s="36">
        <f>ABS(DEGREES(N42))</f>
        <v>88.853050979143347</v>
      </c>
      <c r="P42" s="37" t="str">
        <f>TEXT(INT(O42),"00")</f>
        <v>88</v>
      </c>
      <c r="Q42" s="38" t="str">
        <f>TEXT((O42-P42)*60,"00")</f>
        <v>51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51</v>
      </c>
      <c r="U42" s="40" t="str">
        <f>IF(L42="",IF(G42&gt;0,"W","E"),"")</f>
        <v>E</v>
      </c>
      <c r="V42" s="44"/>
      <c r="W42" s="22">
        <f>IF(S42="due",90*(I42+K42),S42+T42/60)</f>
        <v>88.85</v>
      </c>
      <c r="X42" s="22">
        <f>IF(R42="",W42,IF(R42="N",IF(U42="E",180+W42,180-W42),IF(U42="E",360-W42,W42)))</f>
        <v>271.14999999999998</v>
      </c>
      <c r="Y42" s="22">
        <f>RADIANS(X42)</f>
        <v>4.7324602667826241</v>
      </c>
      <c r="Z42" s="64"/>
      <c r="AA42" s="58">
        <f>-M42*COS(Y42)</f>
        <v>-0.58154264107488085</v>
      </c>
      <c r="AB42" s="58">
        <f>-M42*SIN(Y42)</f>
        <v>28.969969074113269</v>
      </c>
      <c r="AC42" s="64"/>
      <c r="AD42" s="82">
        <f>$AA$40/$M$40*M42</f>
        <v>3.5881485413250212E-6</v>
      </c>
      <c r="AE42" s="82">
        <f>$AB$40/$M$40*M42</f>
        <v>-1.8140669157874488E-4</v>
      </c>
      <c r="AF42" s="22">
        <f t="shared" si="0"/>
        <v>-0.58154622922342214</v>
      </c>
      <c r="AG42" s="22">
        <f t="shared" si="0"/>
        <v>28.970150480804847</v>
      </c>
      <c r="AH42" s="63"/>
      <c r="AI42" s="38">
        <f>A42</f>
        <v>1</v>
      </c>
      <c r="AJ42" s="82">
        <f t="shared" ref="AJ42:AK44" si="1">AJ41+AF41</f>
        <v>720943.01832704572</v>
      </c>
      <c r="AK42" s="82">
        <f t="shared" si="1"/>
        <v>458963.96160325059</v>
      </c>
      <c r="AL42" s="66"/>
      <c r="AM42" s="9" t="str">
        <f>IF(A43=0,A42&amp;" - 1",A42&amp;" - "&amp;A43)</f>
        <v>1 - 2</v>
      </c>
      <c r="AN42" s="18">
        <f>F42</f>
        <v>0.58000000007450581</v>
      </c>
      <c r="AO42" s="18">
        <f>AN42*G42</f>
        <v>-16.802600002142228</v>
      </c>
      <c r="AP42" s="9" t="str">
        <f>D42&amp;","&amp;C42</f>
        <v>458963.95,720943.16</v>
      </c>
    </row>
    <row r="43" spans="1:44">
      <c r="A43" s="20">
        <f>A42+1</f>
        <v>2</v>
      </c>
      <c r="B43" s="44"/>
      <c r="C43" s="60">
        <v>720942.58</v>
      </c>
      <c r="D43" s="60">
        <v>458992.92</v>
      </c>
      <c r="E43" s="79"/>
      <c r="F43" s="72">
        <f>IF(C44=0,C43-$C$42,C43-C44)</f>
        <v>38.589999999967404</v>
      </c>
      <c r="G43" s="72">
        <f>IF(D44=0,D43-$D$42,D43-D44)</f>
        <v>0.76000000000931323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38.597483078531148</v>
      </c>
      <c r="N43" s="36">
        <f>IF(F43=0,,ATAN(G43/F43))</f>
        <v>1.9691675677828525E-2</v>
      </c>
      <c r="O43" s="36">
        <f>ABS(DEGREES(N43))</f>
        <v>1.128249907879989</v>
      </c>
      <c r="P43" s="37" t="str">
        <f>TEXT(INT(O43),"00")</f>
        <v>01</v>
      </c>
      <c r="Q43" s="38" t="str">
        <f>TEXT((O43-P43)*60,"00")</f>
        <v>08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08</v>
      </c>
      <c r="U43" s="40" t="str">
        <f>IF(L43="",IF(G43&gt;0,"W","E"),"")</f>
        <v>W</v>
      </c>
      <c r="V43" s="44"/>
      <c r="W43" s="22">
        <f>IF(S43="due",90*(I43+K43),S43+T43/60)</f>
        <v>1.1333333333333333</v>
      </c>
      <c r="X43" s="22">
        <f>IF(R43="",W43,IF(R43="N",IF(U43="E",180+W43,180-W43),IF(U43="E",360-W43,W43)))</f>
        <v>1.1333333333333333</v>
      </c>
      <c r="Y43" s="22">
        <f>RADIANS(X43)</f>
        <v>1.9780398189269067E-2</v>
      </c>
      <c r="Z43" s="64"/>
      <c r="AA43" s="58">
        <f>-M43*COS(Y43)</f>
        <v>-38.589932418974648</v>
      </c>
      <c r="AB43" s="58">
        <f>-M43*SIN(Y43)</f>
        <v>-0.76342379873006916</v>
      </c>
      <c r="AC43" s="64"/>
      <c r="AD43" s="82">
        <f>$AA$40/$M$40*M43</f>
        <v>4.7796256420865257E-6</v>
      </c>
      <c r="AE43" s="82">
        <f>$AB$40/$M$40*M43</f>
        <v>-2.4164442043853257E-4</v>
      </c>
      <c r="AF43" s="22">
        <f t="shared" si="0"/>
        <v>-38.589937198600289</v>
      </c>
      <c r="AG43" s="22">
        <f t="shared" si="0"/>
        <v>-0.76318215430963066</v>
      </c>
      <c r="AH43" s="64"/>
      <c r="AI43" s="25">
        <f>A43</f>
        <v>2</v>
      </c>
      <c r="AJ43" s="82">
        <f t="shared" si="1"/>
        <v>720942.43678081653</v>
      </c>
      <c r="AK43" s="82">
        <f t="shared" si="1"/>
        <v>458992.93175373139</v>
      </c>
      <c r="AL43" s="66"/>
      <c r="AM43" s="9" t="str">
        <f>IF(A44=0,A43&amp;" - 1",A43&amp;" - "&amp;A44)</f>
        <v>2 - 3</v>
      </c>
      <c r="AN43" s="18">
        <f>AN42+F42+F43</f>
        <v>39.750000000116415</v>
      </c>
      <c r="AO43" s="18">
        <f>AN43*G43</f>
        <v>30.210000000458678</v>
      </c>
      <c r="AP43" s="9" t="str">
        <f>D43&amp;","&amp;C43</f>
        <v>458992.92,720942.58</v>
      </c>
    </row>
    <row r="44" spans="1:44" s="46" customFormat="1">
      <c r="A44" s="20">
        <f>A43+1</f>
        <v>3</v>
      </c>
      <c r="B44" s="44"/>
      <c r="C44" s="60">
        <v>720903.99</v>
      </c>
      <c r="D44" s="60">
        <v>458992.16</v>
      </c>
      <c r="E44" s="79"/>
      <c r="F44" s="72">
        <f>IF(C45=0,C44-$C$42,C44-C45)</f>
        <v>2.9399999999441206</v>
      </c>
      <c r="G44" s="72">
        <f>IF(D45=0,D44-$D$42,D44-D45)</f>
        <v>3.0599999999976717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4.2434891303804685</v>
      </c>
      <c r="N44" s="22">
        <f>IF(F44=0,,ATAN(G44/F44))</f>
        <v>0.80539549737971439</v>
      </c>
      <c r="O44" s="22">
        <f>ABS(DEGREES(N44))</f>
        <v>46.145762838697387</v>
      </c>
      <c r="P44" s="24" t="str">
        <f>TEXT(INT(O44),"00")</f>
        <v>46</v>
      </c>
      <c r="Q44" s="25" t="str">
        <f>TEXT((O44-P44)*60,"00")</f>
        <v>09</v>
      </c>
      <c r="R44" s="23" t="str">
        <f>IF(L44="",IF(F44&gt;0,"S","N"),"")</f>
        <v>S</v>
      </c>
      <c r="S44" s="25" t="str">
        <f>IF(L44="",IF(INT(Q44)=60,INT(P44+1),P44),"due")</f>
        <v>46</v>
      </c>
      <c r="T44" s="25" t="str">
        <f>IF(L44="",IF(INT(Q44)=60,"00",Q44),L44)</f>
        <v>09</v>
      </c>
      <c r="U44" s="24" t="str">
        <f>IF(L44="",IF(G44&gt;0,"W","E"),"")</f>
        <v>W</v>
      </c>
      <c r="V44" s="44"/>
      <c r="W44" s="22">
        <f>IF(S44="due",90*(I44+K44),S44+T44/60)</f>
        <v>46.15</v>
      </c>
      <c r="X44" s="22">
        <f>IF(R44="",W44,IF(R44="N",IF(U44="E",180+W44,180-W44),IF(U44="E",360-W44,W44)))</f>
        <v>46.15</v>
      </c>
      <c r="Y44" s="22">
        <f>RADIANS(X44)</f>
        <v>0.80546944979538304</v>
      </c>
      <c r="Z44" s="64"/>
      <c r="AA44" s="58">
        <f>-M44*COS(Y44)</f>
        <v>-2.9397736975130107</v>
      </c>
      <c r="AB44" s="58">
        <f>-M44*SIN(Y44)</f>
        <v>-3.0602174117320269</v>
      </c>
      <c r="AC44" s="64"/>
      <c r="AD44" s="82">
        <f>$AA$40/$M$40*M44</f>
        <v>5.2548217763876525E-7</v>
      </c>
      <c r="AE44" s="82">
        <f>$AB$40/$M$40*M44</f>
        <v>-2.6566899957224458E-5</v>
      </c>
      <c r="AF44" s="22">
        <f>AA44-AD44</f>
        <v>-2.9397742229951884</v>
      </c>
      <c r="AG44" s="22">
        <f>AB44-AE44</f>
        <v>-3.0601908448320696</v>
      </c>
      <c r="AH44" s="64"/>
      <c r="AI44" s="25">
        <f>A44</f>
        <v>3</v>
      </c>
      <c r="AJ44" s="82">
        <f t="shared" si="1"/>
        <v>720903.84684361797</v>
      </c>
      <c r="AK44" s="82">
        <f t="shared" si="1"/>
        <v>458992.16857157706</v>
      </c>
      <c r="AL44" s="66"/>
      <c r="AM44" s="9" t="str">
        <f>IF(A45=0,A44&amp;" - 1",A44&amp;" - "&amp;A45)</f>
        <v>3 - 4</v>
      </c>
      <c r="AN44" s="18">
        <f>AN43+F43+F44</f>
        <v>81.28000000002794</v>
      </c>
      <c r="AO44" s="18">
        <f>AN44*G44</f>
        <v>248.71679999989624</v>
      </c>
      <c r="AP44" s="9" t="str">
        <f>D44&amp;","&amp;C44</f>
        <v>458992.16,720903.99</v>
      </c>
    </row>
    <row r="45" spans="1:44" s="46" customFormat="1">
      <c r="A45" s="20">
        <f t="shared" ref="A45:A46" si="2">A44+1</f>
        <v>4</v>
      </c>
      <c r="B45" s="44"/>
      <c r="C45" s="60">
        <v>720901.05</v>
      </c>
      <c r="D45" s="60">
        <v>458989.1</v>
      </c>
      <c r="E45" s="79"/>
      <c r="F45" s="72">
        <f t="shared" ref="F45:F46" si="3">IF(C46=0,C45-$C$42,C45-C46)</f>
        <v>-0.51999999990221113</v>
      </c>
      <c r="G45" s="72">
        <f t="shared" ref="G45:G46" si="4">IF(D46=0,D45-$D$42,D45-D46)</f>
        <v>25.96999999997206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25.975205485201595</v>
      </c>
      <c r="N45" s="22">
        <f t="shared" ref="N45:N46" si="11">IF(F45=0,,ATAN(G45/F45))</f>
        <v>-1.5507758984928419</v>
      </c>
      <c r="O45" s="22">
        <f t="shared" ref="O45:O46" si="12">ABS(DEGREES(N45))</f>
        <v>88.85291395424801</v>
      </c>
      <c r="P45" s="24" t="str">
        <f t="shared" ref="P45:P46" si="13">TEXT(INT(O45),"00")</f>
        <v>88</v>
      </c>
      <c r="Q45" s="25" t="str">
        <f t="shared" ref="Q45:Q46" si="14">TEXT((O45-P45)*60,"00")</f>
        <v>51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51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88.85</v>
      </c>
      <c r="X45" s="22">
        <f t="shared" ref="X45:X46" si="20">IF(R45="",W45,IF(R45="N",IF(U45="E",180+W45,180-W45),IF(U45="E",360-W45,W45)))</f>
        <v>91.15</v>
      </c>
      <c r="Y45" s="22">
        <f t="shared" ref="Y45:Y46" si="21">RADIANS(X45)</f>
        <v>1.5908676131928314</v>
      </c>
      <c r="Z45" s="64"/>
      <c r="AA45" s="58">
        <f t="shared" ref="AA45:AA46" si="22">-M45*COS(Y45)</f>
        <v>0.52132078397914272</v>
      </c>
      <c r="AB45" s="58">
        <f t="shared" ref="AB45:AB46" si="23">-M45*SIN(Y45)</f>
        <v>-25.96997352017592</v>
      </c>
      <c r="AC45" s="64"/>
      <c r="AD45" s="82">
        <f t="shared" ref="AD45:AD46" si="24">$AA$40/$M$40*M45</f>
        <v>3.2165765302088394E-6</v>
      </c>
      <c r="AE45" s="82">
        <f t="shared" ref="AE45:AE46" si="25">$AB$40/$M$40*M45</f>
        <v>-1.626210564681773E-4</v>
      </c>
      <c r="AF45" s="22">
        <f t="shared" ref="AF45:AF46" si="26">AA45-AD45</f>
        <v>0.52131756740261248</v>
      </c>
      <c r="AG45" s="22">
        <f t="shared" ref="AG45:AG46" si="27">AB45-AE45</f>
        <v>-25.969810899119452</v>
      </c>
      <c r="AH45" s="64"/>
      <c r="AI45" s="25">
        <f t="shared" ref="AI45:AI46" si="28">A45</f>
        <v>4</v>
      </c>
      <c r="AJ45" s="82">
        <f t="shared" ref="AJ45:AJ46" si="29">AJ44+AF44</f>
        <v>720900.90706939495</v>
      </c>
      <c r="AK45" s="82">
        <f t="shared" ref="AK45:AK46" si="30">AK44+AG44</f>
        <v>458989.10838073224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83.700000000069849</v>
      </c>
      <c r="AO45" s="18">
        <f t="shared" ref="AO45:AO46" si="33">AN45*G45</f>
        <v>2173.6889999994755</v>
      </c>
      <c r="AP45" s="9" t="str">
        <f t="shared" ref="AP45:AP46" si="34">D45&amp;","&amp;C45</f>
        <v>458989.1,720901.05</v>
      </c>
    </row>
    <row r="46" spans="1:44" s="46" customFormat="1">
      <c r="A46" s="20">
        <f t="shared" si="2"/>
        <v>5</v>
      </c>
      <c r="B46" s="44"/>
      <c r="C46" s="60">
        <v>720901.57</v>
      </c>
      <c r="D46" s="60">
        <v>458963.13</v>
      </c>
      <c r="E46" s="79"/>
      <c r="F46" s="72">
        <f t="shared" si="3"/>
        <v>-41.590000000083819</v>
      </c>
      <c r="G46" s="72">
        <f t="shared" si="4"/>
        <v>-0.82000000000698492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41.598082888601773</v>
      </c>
      <c r="N46" s="22">
        <f t="shared" si="11"/>
        <v>1.9713723767069473E-2</v>
      </c>
      <c r="O46" s="22">
        <f t="shared" si="12"/>
        <v>1.1295131703398231</v>
      </c>
      <c r="P46" s="24" t="str">
        <f t="shared" si="13"/>
        <v>01</v>
      </c>
      <c r="Q46" s="25" t="str">
        <f t="shared" si="14"/>
        <v>08</v>
      </c>
      <c r="R46" s="23" t="str">
        <f t="shared" si="15"/>
        <v>N</v>
      </c>
      <c r="S46" s="25" t="str">
        <f t="shared" si="16"/>
        <v>01</v>
      </c>
      <c r="T46" s="25" t="str">
        <f t="shared" si="17"/>
        <v>08</v>
      </c>
      <c r="U46" s="24" t="str">
        <f t="shared" si="18"/>
        <v>E</v>
      </c>
      <c r="V46" s="44"/>
      <c r="W46" s="22">
        <f t="shared" si="19"/>
        <v>1.1333333333333333</v>
      </c>
      <c r="X46" s="22">
        <f t="shared" si="20"/>
        <v>181.13333333333333</v>
      </c>
      <c r="Y46" s="22">
        <f t="shared" si="21"/>
        <v>3.1613730517790621</v>
      </c>
      <c r="Z46" s="64"/>
      <c r="AA46" s="58">
        <f t="shared" si="22"/>
        <v>41.589945234613928</v>
      </c>
      <c r="AB46" s="58">
        <f t="shared" si="23"/>
        <v>0.82277298740156379</v>
      </c>
      <c r="AC46" s="64"/>
      <c r="AD46" s="82">
        <f t="shared" si="24"/>
        <v>5.1511976372001333E-6</v>
      </c>
      <c r="AE46" s="82">
        <f t="shared" si="25"/>
        <v>-2.6043005474005502E-4</v>
      </c>
      <c r="AF46" s="22">
        <f t="shared" si="26"/>
        <v>41.589940083416295</v>
      </c>
      <c r="AG46" s="22">
        <f t="shared" si="27"/>
        <v>0.82303341745630387</v>
      </c>
      <c r="AH46" s="64"/>
      <c r="AI46" s="25">
        <f t="shared" si="28"/>
        <v>5</v>
      </c>
      <c r="AJ46" s="82">
        <f t="shared" si="29"/>
        <v>720901.42838696239</v>
      </c>
      <c r="AK46" s="82">
        <f t="shared" si="30"/>
        <v>458963.13856983313</v>
      </c>
      <c r="AL46" s="66"/>
      <c r="AM46" s="9" t="str">
        <f t="shared" si="31"/>
        <v>5 - 1</v>
      </c>
      <c r="AN46" s="18">
        <f t="shared" si="32"/>
        <v>41.590000000083819</v>
      </c>
      <c r="AO46" s="18">
        <f t="shared" si="33"/>
        <v>-34.103800000359236</v>
      </c>
      <c r="AP46" s="9" t="str">
        <f t="shared" si="34"/>
        <v>458963.13,720901.57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topLeftCell="A5" workbookViewId="0">
      <selection activeCell="U18" sqref="U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77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78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71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72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73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79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6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2312.8248000004082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1156.4124000002041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2.0347529278798978E-3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67495.277425285502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67000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67000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137.33621335916564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-1.9851502580223723E-3</v>
      </c>
      <c r="AB40" s="91">
        <f>SUM(AB42:AB65536)</f>
        <v>4.4653995407972769E-4</v>
      </c>
      <c r="AC40" s="91"/>
      <c r="AD40" s="91">
        <f>SUM(AD42:AD65536)</f>
        <v>-1.9851502580223723E-3</v>
      </c>
      <c r="AE40" s="91">
        <f>SUM(AE42:AE65536)</f>
        <v>4.4653995407972763E-4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720889.97242527257</v>
      </c>
      <c r="AK40" s="92">
        <f>AK44+AG44</f>
        <v>458905.89519150852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377.93999999994412</v>
      </c>
      <c r="G41" s="72">
        <f>IF(D42=0,D41-$D$41,D41-D42)</f>
        <v>3517.179999999993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3537.4275675976614</v>
      </c>
      <c r="N41" s="36">
        <f>IF(F41=0,,ATAN(G41/F41))</f>
        <v>1.4637516641113537</v>
      </c>
      <c r="O41" s="36">
        <f>ABS(DEGREES(N41))</f>
        <v>83.86679260883146</v>
      </c>
      <c r="P41" s="37" t="str">
        <f>TEXT(INT(O41),"00")</f>
        <v>83</v>
      </c>
      <c r="Q41" s="38" t="str">
        <f>TEXT((O41-P41)*60,"00")</f>
        <v>52</v>
      </c>
      <c r="R41" s="39" t="str">
        <f>IF(L41="",IF(F41&gt;0,"S","N"),"")</f>
        <v>S</v>
      </c>
      <c r="S41" s="25" t="str">
        <f>IF(L41="",IF(INT(Q41)=60,INT(P41+1),P41),"due")</f>
        <v>83</v>
      </c>
      <c r="T41" s="38" t="str">
        <f>IF(L41="",IF(INT(Q41)=60,"00",Q41),L41)</f>
        <v>52</v>
      </c>
      <c r="U41" s="40" t="str">
        <f>IF(L41="",IF(G41&gt;0,"W","E"),"")</f>
        <v>W</v>
      </c>
      <c r="V41" s="41"/>
      <c r="W41" s="22">
        <f>IF(S41="due",90*(I41+K41),S41+T41/60)</f>
        <v>83.86666666666666</v>
      </c>
      <c r="X41" s="22">
        <f>IF(R41="",W41,IF(R41="N",IF(U41="E",180+W41,180-W41),IF(U41="E",360-W41,W41)))</f>
        <v>83.86666666666666</v>
      </c>
      <c r="Y41" s="22">
        <f>RADIANS(X41)</f>
        <v>1.4637494660059109</v>
      </c>
      <c r="Z41" s="64"/>
      <c r="AA41" s="58">
        <f>-M41*COS(Y41)</f>
        <v>-377.94773113153195</v>
      </c>
      <c r="AB41" s="58">
        <f>-M41*SIN(Y41)</f>
        <v>-3517.179169239525</v>
      </c>
      <c r="AC41" s="64"/>
      <c r="AD41" s="22">
        <v>0</v>
      </c>
      <c r="AE41" s="22">
        <v>0</v>
      </c>
      <c r="AF41" s="22">
        <f t="shared" ref="AF41:AG43" si="0">AA41-AD41</f>
        <v>-377.94773113153195</v>
      </c>
      <c r="AG41" s="22">
        <f t="shared" si="0"/>
        <v>-3517.179169239525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720850.68</v>
      </c>
      <c r="D42" s="60">
        <v>458933.04</v>
      </c>
      <c r="E42" s="79"/>
      <c r="F42" s="72">
        <f>IF(C43=0,C42-$C$42,C42-C43)</f>
        <v>-0.29999999993015081</v>
      </c>
      <c r="G42" s="72">
        <f>IF(D43=0,D42-$D$42,D42-D43)</f>
        <v>14.489999999990687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14.493105257317639</v>
      </c>
      <c r="N42" s="36">
        <f>IF(F42=0,,ATAN(G42/F42))</f>
        <v>-1.5500953505585726</v>
      </c>
      <c r="O42" s="36">
        <f>ABS(DEGREES(N42))</f>
        <v>88.813921429858027</v>
      </c>
      <c r="P42" s="37" t="str">
        <f>TEXT(INT(O42),"00")</f>
        <v>88</v>
      </c>
      <c r="Q42" s="38" t="str">
        <f>TEXT((O42-P42)*60,"00")</f>
        <v>49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49</v>
      </c>
      <c r="U42" s="40" t="str">
        <f>IF(L42="",IF(G42&gt;0,"W","E"),"")</f>
        <v>W</v>
      </c>
      <c r="V42" s="44"/>
      <c r="W42" s="22">
        <f>IF(S42="due",90*(I42+K42),S42+T42/60)</f>
        <v>88.816666666666663</v>
      </c>
      <c r="X42" s="22">
        <f>IF(R42="",W42,IF(R42="N",IF(U42="E",180+W42,180-W42),IF(U42="E",360-W42,W42)))</f>
        <v>91.183333333333337</v>
      </c>
      <c r="Y42" s="22">
        <f>RADIANS(X42)</f>
        <v>1.5914493896101629</v>
      </c>
      <c r="Z42" s="64"/>
      <c r="AA42" s="58">
        <f>-M42*COS(Y42)</f>
        <v>0.29930573411493661</v>
      </c>
      <c r="AB42" s="58">
        <f>-M42*SIN(Y42)</f>
        <v>-14.490014357384679</v>
      </c>
      <c r="AC42" s="64"/>
      <c r="AD42" s="82">
        <f>$AA$40/$M$40*M42</f>
        <v>-2.0949311865667056E-4</v>
      </c>
      <c r="AE42" s="82">
        <f>$AB$40/$M$40*M42</f>
        <v>4.7123409025048399E-5</v>
      </c>
      <c r="AF42" s="22">
        <f t="shared" si="0"/>
        <v>0.29951522723359325</v>
      </c>
      <c r="AG42" s="22">
        <f t="shared" si="0"/>
        <v>-14.490061480793704</v>
      </c>
      <c r="AH42" s="63"/>
      <c r="AI42" s="38">
        <f>A42</f>
        <v>1</v>
      </c>
      <c r="AJ42" s="82">
        <f t="shared" ref="AJ42:AK44" si="1">AJ41+AF41</f>
        <v>720850.67226886842</v>
      </c>
      <c r="AK42" s="82">
        <f t="shared" si="1"/>
        <v>458933.04083076044</v>
      </c>
      <c r="AL42" s="66"/>
      <c r="AM42" s="9" t="str">
        <f>IF(A43=0,A42&amp;" - 1",A42&amp;" - "&amp;A43)</f>
        <v>1 - 2</v>
      </c>
      <c r="AN42" s="18">
        <f>F42</f>
        <v>-0.29999999993015081</v>
      </c>
      <c r="AO42" s="18">
        <f>AN42*G42</f>
        <v>-4.3469999989850914</v>
      </c>
      <c r="AP42" s="9" t="str">
        <f>D42&amp;","&amp;C42</f>
        <v>458933.04,720850.68</v>
      </c>
    </row>
    <row r="43" spans="1:44">
      <c r="A43" s="20">
        <f>A42+1</f>
        <v>2</v>
      </c>
      <c r="B43" s="44"/>
      <c r="C43" s="60">
        <v>720850.98</v>
      </c>
      <c r="D43" s="60">
        <v>458918.55</v>
      </c>
      <c r="E43" s="79"/>
      <c r="F43" s="72">
        <f>IF(C44=0,C43-$C$42,C43-C44)</f>
        <v>-0.26000000000931323</v>
      </c>
      <c r="G43" s="72">
        <f>IF(D44=0,D43-$D$42,D43-D44)</f>
        <v>13.14000000001397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13.142572046611424</v>
      </c>
      <c r="N43" s="36">
        <f>IF(F43=0,,ATAN(G43/F43))</f>
        <v>-1.551011998325551</v>
      </c>
      <c r="O43" s="36">
        <f>ABS(DEGREES(N43))</f>
        <v>88.866441478205985</v>
      </c>
      <c r="P43" s="37" t="str">
        <f>TEXT(INT(O43),"00")</f>
        <v>88</v>
      </c>
      <c r="Q43" s="38" t="str">
        <f>TEXT((O43-P43)*60,"00")</f>
        <v>52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52</v>
      </c>
      <c r="U43" s="40" t="str">
        <f>IF(L43="",IF(G43&gt;0,"W","E"),"")</f>
        <v>W</v>
      </c>
      <c r="V43" s="44"/>
      <c r="W43" s="22">
        <f>IF(S43="due",90*(I43+K43),S43+T43/60)</f>
        <v>88.86666666666666</v>
      </c>
      <c r="X43" s="22">
        <f>IF(R43="",W43,IF(R43="N",IF(U43="E",180+W43,180-W43),IF(U43="E",360-W43,W43)))</f>
        <v>91.13333333333334</v>
      </c>
      <c r="Y43" s="22">
        <f>RADIANS(X43)</f>
        <v>1.5905767249841658</v>
      </c>
      <c r="Z43" s="64"/>
      <c r="AA43" s="58">
        <f>-M43*COS(Y43)</f>
        <v>0.25994835612710104</v>
      </c>
      <c r="AB43" s="58">
        <f>-M43*SIN(Y43)</f>
        <v>-13.140001021785302</v>
      </c>
      <c r="AC43" s="64"/>
      <c r="AD43" s="82">
        <f>$AA$40/$M$40*M43</f>
        <v>-1.899716007254184E-4</v>
      </c>
      <c r="AE43" s="82">
        <f>$AB$40/$M$40*M43</f>
        <v>4.2732236273585227E-5</v>
      </c>
      <c r="AF43" s="22">
        <f t="shared" si="0"/>
        <v>0.26013832772782647</v>
      </c>
      <c r="AG43" s="22">
        <f t="shared" si="0"/>
        <v>-13.140043754021576</v>
      </c>
      <c r="AH43" s="64"/>
      <c r="AI43" s="25">
        <f>A43</f>
        <v>2</v>
      </c>
      <c r="AJ43" s="82">
        <f t="shared" si="1"/>
        <v>720850.97178409563</v>
      </c>
      <c r="AK43" s="82">
        <f t="shared" si="1"/>
        <v>458918.55076927965</v>
      </c>
      <c r="AL43" s="66"/>
      <c r="AM43" s="9" t="str">
        <f>IF(A44=0,A43&amp;" - 1",A43&amp;" - "&amp;A44)</f>
        <v>2 - 3</v>
      </c>
      <c r="AN43" s="18">
        <f>AN42+F42+F43</f>
        <v>-0.85999999986961484</v>
      </c>
      <c r="AO43" s="18">
        <f>AN43*G43</f>
        <v>-11.300399998298753</v>
      </c>
      <c r="AP43" s="9" t="str">
        <f>D43&amp;","&amp;C43</f>
        <v>458918.55,720850.98</v>
      </c>
    </row>
    <row r="44" spans="1:44" s="46" customFormat="1">
      <c r="A44" s="20">
        <f>A43+1</f>
        <v>3</v>
      </c>
      <c r="B44" s="44"/>
      <c r="C44" s="60">
        <v>720851.24</v>
      </c>
      <c r="D44" s="60">
        <v>458905.41</v>
      </c>
      <c r="E44" s="79"/>
      <c r="F44" s="72">
        <f>IF(C45=0,C44-$C$42,C44-C45)</f>
        <v>-38.739999999990687</v>
      </c>
      <c r="G44" s="72">
        <f>IF(D45=0,D44-$D$42,D44-D45)</f>
        <v>-0.48000000003958121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38.742973556495585</v>
      </c>
      <c r="N44" s="22">
        <f>IF(F44=0,,ATAN(G44/F44))</f>
        <v>1.2389660278762428E-2</v>
      </c>
      <c r="O44" s="22">
        <f>ABS(DEGREES(N44))</f>
        <v>0.70987524357396614</v>
      </c>
      <c r="P44" s="24" t="str">
        <f>TEXT(INT(O44),"00")</f>
        <v>00</v>
      </c>
      <c r="Q44" s="25" t="str">
        <f>TEXT((O44-P44)*60,"00")</f>
        <v>43</v>
      </c>
      <c r="R44" s="23" t="str">
        <f>IF(L44="",IF(F44&gt;0,"S","N"),"")</f>
        <v>N</v>
      </c>
      <c r="S44" s="25" t="str">
        <f>IF(L44="",IF(INT(Q44)=60,INT(P44+1),P44),"due")</f>
        <v>00</v>
      </c>
      <c r="T44" s="25" t="str">
        <f>IF(L44="",IF(INT(Q44)=60,"00",Q44),L44)</f>
        <v>43</v>
      </c>
      <c r="U44" s="24" t="str">
        <f>IF(L44="",IF(G44&gt;0,"W","E"),"")</f>
        <v>E</v>
      </c>
      <c r="V44" s="44"/>
      <c r="W44" s="22">
        <f>IF(S44="due",90*(I44+K44),S44+T44/60)</f>
        <v>0.71666666666666667</v>
      </c>
      <c r="X44" s="22">
        <f>IF(R44="",W44,IF(R44="N",IF(U44="E",180+W44,180-W44),IF(U44="E",360-W44,W44)))</f>
        <v>180.71666666666667</v>
      </c>
      <c r="Y44" s="22">
        <f>RADIANS(X44)</f>
        <v>3.1541008465624194</v>
      </c>
      <c r="Z44" s="64"/>
      <c r="AA44" s="58">
        <f>-M44*COS(Y44)</f>
        <v>38.739942832149268</v>
      </c>
      <c r="AB44" s="58">
        <f>-M44*SIN(Y44)</f>
        <v>0.48459195321710846</v>
      </c>
      <c r="AC44" s="64"/>
      <c r="AD44" s="82">
        <f>$AA$40/$M$40*M44</f>
        <v>-5.6001707103349549E-4</v>
      </c>
      <c r="AE44" s="82">
        <f>$AB$40/$M$40*M44</f>
        <v>1.259703119059023E-4</v>
      </c>
      <c r="AF44" s="22">
        <f>AA44-AD44</f>
        <v>38.740502849220299</v>
      </c>
      <c r="AG44" s="22">
        <f>AB44-AE44</f>
        <v>0.48446598290520254</v>
      </c>
      <c r="AH44" s="64"/>
      <c r="AI44" s="25">
        <f>A44</f>
        <v>3</v>
      </c>
      <c r="AJ44" s="82">
        <f t="shared" si="1"/>
        <v>720851.23192242335</v>
      </c>
      <c r="AK44" s="82">
        <f t="shared" si="1"/>
        <v>458905.41072552564</v>
      </c>
      <c r="AL44" s="66"/>
      <c r="AM44" s="9" t="str">
        <f>IF(A45=0,A44&amp;" - 1",A44&amp;" - "&amp;A45)</f>
        <v>3 - 4</v>
      </c>
      <c r="AN44" s="18">
        <f>AN43+F43+F44</f>
        <v>-39.859999999869615</v>
      </c>
      <c r="AO44" s="18">
        <f>AN44*G44</f>
        <v>19.132800001515122</v>
      </c>
      <c r="AP44" s="9" t="str">
        <f>D44&amp;","&amp;C44</f>
        <v>458905.41,720851.24</v>
      </c>
    </row>
    <row r="45" spans="1:44" s="46" customFormat="1">
      <c r="A45" s="20">
        <f t="shared" ref="A45:A47" si="2">A44+1</f>
        <v>4</v>
      </c>
      <c r="B45" s="44"/>
      <c r="C45" s="60">
        <v>720889.98</v>
      </c>
      <c r="D45" s="60">
        <v>458905.89</v>
      </c>
      <c r="E45" s="79"/>
      <c r="F45" s="72">
        <f t="shared" ref="F45:F47" si="3">IF(C46=0,C45-$C$42,C45-C46)</f>
        <v>-2.940000000060536</v>
      </c>
      <c r="G45" s="72">
        <f t="shared" ref="G45:G47" si="4">IF(D46=0,D45-$D$42,D45-D46)</f>
        <v>-3.0599999999976717</v>
      </c>
      <c r="H45" s="76" t="str">
        <f t="shared" ref="H45:H47" si="5">IF(G45=0,IF(F45&gt;0,"South","North"),"")</f>
        <v/>
      </c>
      <c r="I45" s="76">
        <f t="shared" ref="I45:I47" si="6">IF(H45="North",2,IF(H45="",0,0))</f>
        <v>0</v>
      </c>
      <c r="J45" s="76" t="str">
        <f t="shared" ref="J45:J47" si="7">IF(F45=0,IF(G45&gt;0,"West","East"),"")</f>
        <v/>
      </c>
      <c r="K45" s="76">
        <f t="shared" ref="K45:K47" si="8">IF(J45="West",1,IF(J45="",0,3))</f>
        <v>0</v>
      </c>
      <c r="L45" s="76" t="str">
        <f t="shared" ref="L45:L47" si="9">H45&amp;J45</f>
        <v/>
      </c>
      <c r="M45" s="22">
        <f t="shared" ref="M45:M47" si="10">SQRT(F45^2+G45^2)</f>
        <v>4.2434891304611231</v>
      </c>
      <c r="N45" s="22">
        <f t="shared" ref="N45:N47" si="11">IF(F45=0,,ATAN(G45/F45))</f>
        <v>0.80539549735993166</v>
      </c>
      <c r="O45" s="22">
        <f t="shared" ref="O45:O47" si="12">ABS(DEGREES(N45))</f>
        <v>46.145762837563922</v>
      </c>
      <c r="P45" s="24" t="str">
        <f t="shared" ref="P45:P47" si="13">TEXT(INT(O45),"00")</f>
        <v>46</v>
      </c>
      <c r="Q45" s="25" t="str">
        <f t="shared" ref="Q45:Q47" si="14">TEXT((O45-P45)*60,"00")</f>
        <v>09</v>
      </c>
      <c r="R45" s="23" t="str">
        <f t="shared" ref="R45:R47" si="15">IF(L45="",IF(F45&gt;0,"S","N"),"")</f>
        <v>N</v>
      </c>
      <c r="S45" s="25" t="str">
        <f t="shared" ref="S45:S47" si="16">IF(L45="",IF(INT(Q45)=60,INT(P45+1),P45),"due")</f>
        <v>46</v>
      </c>
      <c r="T45" s="25" t="str">
        <f t="shared" ref="T45:T47" si="17">IF(L45="",IF(INT(Q45)=60,"00",Q45),L45)</f>
        <v>09</v>
      </c>
      <c r="U45" s="24" t="str">
        <f t="shared" ref="U45:U47" si="18">IF(L45="",IF(G45&gt;0,"W","E"),"")</f>
        <v>E</v>
      </c>
      <c r="V45" s="44"/>
      <c r="W45" s="22">
        <f t="shared" ref="W45:W47" si="19">IF(S45="due",90*(I45+K45),S45+T45/60)</f>
        <v>46.15</v>
      </c>
      <c r="X45" s="22">
        <f t="shared" ref="X45:X47" si="20">IF(R45="",W45,IF(R45="N",IF(U45="E",180+W45,180-W45),IF(U45="E",360-W45,W45)))</f>
        <v>226.15</v>
      </c>
      <c r="Y45" s="22">
        <f t="shared" ref="Y45:Y47" si="21">RADIANS(X45)</f>
        <v>3.9470621033851763</v>
      </c>
      <c r="Z45" s="64"/>
      <c r="AA45" s="58">
        <f t="shared" ref="AA45:AA47" si="22">-M45*COS(Y45)</f>
        <v>2.939773697568886</v>
      </c>
      <c r="AB45" s="58">
        <f t="shared" ref="AB45:AB47" si="23">-M45*SIN(Y45)</f>
        <v>3.0602174117901915</v>
      </c>
      <c r="AC45" s="64"/>
      <c r="AD45" s="82">
        <f t="shared" ref="AD45:AD47" si="24">$AA$40/$M$40*M45</f>
        <v>-6.1338254027868362E-5</v>
      </c>
      <c r="AE45" s="82">
        <f t="shared" ref="AE45:AE47" si="25">$AB$40/$M$40*M45</f>
        <v>1.3797434741398971E-5</v>
      </c>
      <c r="AF45" s="22">
        <f t="shared" ref="AF45:AF47" si="26">AA45-AD45</f>
        <v>2.9398350358229139</v>
      </c>
      <c r="AG45" s="22">
        <f t="shared" ref="AG45:AG47" si="27">AB45-AE45</f>
        <v>3.0602036143554501</v>
      </c>
      <c r="AH45" s="64"/>
      <c r="AI45" s="25">
        <f t="shared" ref="AI45:AI47" si="28">A45</f>
        <v>4</v>
      </c>
      <c r="AJ45" s="82">
        <f t="shared" ref="AJ45:AJ47" si="29">AJ44+AF44</f>
        <v>720889.97242527257</v>
      </c>
      <c r="AK45" s="82">
        <f t="shared" ref="AK45:AK47" si="30">AK44+AG44</f>
        <v>458905.89519150852</v>
      </c>
      <c r="AL45" s="66"/>
      <c r="AM45" s="9" t="str">
        <f t="shared" ref="AM45:AM47" si="31">IF(A46=0,A45&amp;" - 1",A45&amp;" - "&amp;A46)</f>
        <v>4 - 5</v>
      </c>
      <c r="AN45" s="18">
        <f t="shared" ref="AN45:AN47" si="32">AN44+F44+F45</f>
        <v>-81.539999999920838</v>
      </c>
      <c r="AO45" s="18">
        <f t="shared" ref="AO45:AO47" si="33">AN45*G45</f>
        <v>249.51239999956792</v>
      </c>
      <c r="AP45" s="9" t="str">
        <f t="shared" ref="AP45:AP47" si="34">D45&amp;","&amp;C45</f>
        <v>458905.89,720889.98</v>
      </c>
    </row>
    <row r="46" spans="1:44" s="46" customFormat="1">
      <c r="A46" s="20">
        <f t="shared" si="2"/>
        <v>5</v>
      </c>
      <c r="B46" s="44"/>
      <c r="C46" s="60">
        <v>720892.92</v>
      </c>
      <c r="D46" s="60">
        <v>458908.95</v>
      </c>
      <c r="E46" s="79"/>
      <c r="F46" s="72">
        <f t="shared" si="3"/>
        <v>0.5</v>
      </c>
      <c r="G46" s="72">
        <f t="shared" si="4"/>
        <v>-24.959999999962747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24.965007510476347</v>
      </c>
      <c r="N46" s="22">
        <f t="shared" si="11"/>
        <v>-1.5507669543755918</v>
      </c>
      <c r="O46" s="22">
        <f t="shared" si="12"/>
        <v>88.852401494078094</v>
      </c>
      <c r="P46" s="24" t="str">
        <f t="shared" si="13"/>
        <v>88</v>
      </c>
      <c r="Q46" s="25" t="str">
        <f t="shared" si="14"/>
        <v>51</v>
      </c>
      <c r="R46" s="23" t="str">
        <f t="shared" si="15"/>
        <v>S</v>
      </c>
      <c r="S46" s="25" t="str">
        <f t="shared" si="16"/>
        <v>88</v>
      </c>
      <c r="T46" s="25" t="str">
        <f t="shared" si="17"/>
        <v>51</v>
      </c>
      <c r="U46" s="24" t="str">
        <f t="shared" si="18"/>
        <v>E</v>
      </c>
      <c r="V46" s="44"/>
      <c r="W46" s="22">
        <f t="shared" si="19"/>
        <v>88.85</v>
      </c>
      <c r="X46" s="22">
        <f t="shared" si="20"/>
        <v>271.14999999999998</v>
      </c>
      <c r="Y46" s="22">
        <f t="shared" si="21"/>
        <v>4.7324602667826241</v>
      </c>
      <c r="Z46" s="64"/>
      <c r="AA46" s="58">
        <f t="shared" si="22"/>
        <v>-0.50104617246708727</v>
      </c>
      <c r="AB46" s="58">
        <f t="shared" si="23"/>
        <v>24.959979021048806</v>
      </c>
      <c r="AC46" s="64"/>
      <c r="AD46" s="82">
        <f t="shared" si="24"/>
        <v>-3.6086105688194341E-4</v>
      </c>
      <c r="AE46" s="82">
        <f t="shared" si="25"/>
        <v>8.1172132496284318E-5</v>
      </c>
      <c r="AF46" s="22">
        <f t="shared" si="26"/>
        <v>-0.50068531141020534</v>
      </c>
      <c r="AG46" s="22">
        <f t="shared" si="27"/>
        <v>24.959897848916309</v>
      </c>
      <c r="AH46" s="64"/>
      <c r="AI46" s="25">
        <f t="shared" si="28"/>
        <v>5</v>
      </c>
      <c r="AJ46" s="82">
        <f t="shared" si="29"/>
        <v>720892.9122603084</v>
      </c>
      <c r="AK46" s="82">
        <f t="shared" si="30"/>
        <v>458908.95539512287</v>
      </c>
      <c r="AL46" s="66"/>
      <c r="AM46" s="9" t="str">
        <f t="shared" si="31"/>
        <v>5 - 6</v>
      </c>
      <c r="AN46" s="18">
        <f t="shared" si="32"/>
        <v>-83.979999999981374</v>
      </c>
      <c r="AO46" s="18">
        <f t="shared" si="33"/>
        <v>2096.1407999964067</v>
      </c>
      <c r="AP46" s="9" t="str">
        <f t="shared" si="34"/>
        <v>458908.95,720892.92</v>
      </c>
    </row>
    <row r="47" spans="1:44" s="46" customFormat="1">
      <c r="A47" s="20">
        <f t="shared" si="2"/>
        <v>6</v>
      </c>
      <c r="B47" s="44"/>
      <c r="C47" s="60">
        <v>720892.42</v>
      </c>
      <c r="D47" s="60">
        <v>458933.91</v>
      </c>
      <c r="E47" s="79"/>
      <c r="F47" s="72">
        <f t="shared" si="3"/>
        <v>41.739999999990687</v>
      </c>
      <c r="G47" s="72">
        <f t="shared" si="4"/>
        <v>0.86999999999534339</v>
      </c>
      <c r="H47" s="76" t="str">
        <f t="shared" si="5"/>
        <v/>
      </c>
      <c r="I47" s="76">
        <f t="shared" si="6"/>
        <v>0</v>
      </c>
      <c r="J47" s="76" t="str">
        <f t="shared" si="7"/>
        <v/>
      </c>
      <c r="K47" s="76">
        <f t="shared" si="8"/>
        <v>0</v>
      </c>
      <c r="L47" s="76" t="str">
        <f t="shared" si="9"/>
        <v/>
      </c>
      <c r="M47" s="22">
        <f t="shared" si="10"/>
        <v>41.749065857803508</v>
      </c>
      <c r="N47" s="22">
        <f t="shared" si="11"/>
        <v>2.0840298134184615E-2</v>
      </c>
      <c r="O47" s="22">
        <f t="shared" si="12"/>
        <v>1.1940611268831427</v>
      </c>
      <c r="P47" s="24" t="str">
        <f t="shared" si="13"/>
        <v>01</v>
      </c>
      <c r="Q47" s="25" t="str">
        <f t="shared" si="14"/>
        <v>12</v>
      </c>
      <c r="R47" s="23" t="str">
        <f t="shared" si="15"/>
        <v>S</v>
      </c>
      <c r="S47" s="25" t="str">
        <f t="shared" si="16"/>
        <v>01</v>
      </c>
      <c r="T47" s="25" t="str">
        <f t="shared" si="17"/>
        <v>12</v>
      </c>
      <c r="U47" s="24" t="str">
        <f t="shared" si="18"/>
        <v>W</v>
      </c>
      <c r="V47" s="44"/>
      <c r="W47" s="22">
        <f t="shared" si="19"/>
        <v>1.2</v>
      </c>
      <c r="X47" s="22">
        <f t="shared" si="20"/>
        <v>1.2</v>
      </c>
      <c r="Y47" s="22">
        <f t="shared" si="21"/>
        <v>2.0943951023931952E-2</v>
      </c>
      <c r="Z47" s="64"/>
      <c r="AA47" s="58">
        <f t="shared" si="22"/>
        <v>-41.739909597751129</v>
      </c>
      <c r="AB47" s="58">
        <f t="shared" si="23"/>
        <v>-0.8743264669320433</v>
      </c>
      <c r="AC47" s="64"/>
      <c r="AD47" s="82">
        <f t="shared" si="24"/>
        <v>-6.0346915669697596E-4</v>
      </c>
      <c r="AE47" s="82">
        <f t="shared" si="25"/>
        <v>1.3574442963750844E-4</v>
      </c>
      <c r="AF47" s="22">
        <f t="shared" si="26"/>
        <v>-41.739306128594436</v>
      </c>
      <c r="AG47" s="22">
        <f t="shared" si="27"/>
        <v>-0.87446221136168079</v>
      </c>
      <c r="AH47" s="64"/>
      <c r="AI47" s="25">
        <f t="shared" si="28"/>
        <v>6</v>
      </c>
      <c r="AJ47" s="82">
        <f t="shared" si="29"/>
        <v>720892.41157499701</v>
      </c>
      <c r="AK47" s="82">
        <f t="shared" si="30"/>
        <v>458933.91529297177</v>
      </c>
      <c r="AL47" s="66"/>
      <c r="AM47" s="9" t="str">
        <f t="shared" si="31"/>
        <v>6 - 1</v>
      </c>
      <c r="AN47" s="18">
        <f t="shared" si="32"/>
        <v>-41.739999999990687</v>
      </c>
      <c r="AO47" s="18">
        <f t="shared" si="33"/>
        <v>-36.313799999797531</v>
      </c>
      <c r="AP47" s="9" t="str">
        <f t="shared" si="34"/>
        <v>458933.91,720892.42</v>
      </c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workbookViewId="0">
      <selection activeCell="AM21" sqref="AM21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80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81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82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72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83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73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84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2420.2596000028711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1210.1298000014356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1.3711254354120683E-14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1.0317782378278418E+16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10000000000000000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1E+16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141.46973855903963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1.3711254354120683E-14</v>
      </c>
      <c r="AB40" s="91">
        <f>SUM(AB42:AB65536)</f>
        <v>0</v>
      </c>
      <c r="AC40" s="91"/>
      <c r="AD40" s="91">
        <f>SUM(AD42:AD65536)</f>
        <v>1.3711254354120683E-14</v>
      </c>
      <c r="AE40" s="91">
        <f>SUM(AE42:AE65536)</f>
        <v>0</v>
      </c>
      <c r="AF40" s="91">
        <f>SUM(AF42:AF65536)</f>
        <v>-3.2751579226442118E-15</v>
      </c>
      <c r="AG40" s="91">
        <f>SUM(AG42:AG65536)</f>
        <v>0</v>
      </c>
      <c r="AH40" s="92"/>
      <c r="AI40" s="93">
        <v>1</v>
      </c>
      <c r="AJ40" s="92">
        <f>AJ44+AF44</f>
        <v>720850.09052556811</v>
      </c>
      <c r="AK40" s="92">
        <f>AK44+AG44</f>
        <v>458962.02079581795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377.93999999994412</v>
      </c>
      <c r="G41" s="72">
        <f>IF(D42=0,D41-$D$41,D41-D42)</f>
        <v>3517.179999999993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3537.4275675976614</v>
      </c>
      <c r="N41" s="36">
        <f>IF(F41=0,,ATAN(G41/F41))</f>
        <v>1.4637516641113537</v>
      </c>
      <c r="O41" s="36">
        <f>ABS(DEGREES(N41))</f>
        <v>83.86679260883146</v>
      </c>
      <c r="P41" s="37" t="str">
        <f>TEXT(INT(O41),"00")</f>
        <v>83</v>
      </c>
      <c r="Q41" s="38" t="str">
        <f>TEXT((O41-P41)*60,"00")</f>
        <v>52</v>
      </c>
      <c r="R41" s="39" t="str">
        <f>IF(L41="",IF(F41&gt;0,"S","N"),"")</f>
        <v>S</v>
      </c>
      <c r="S41" s="25" t="str">
        <f>IF(L41="",IF(INT(Q41)=60,INT(P41+1),P41),"due")</f>
        <v>83</v>
      </c>
      <c r="T41" s="38" t="str">
        <f>IF(L41="",IF(INT(Q41)=60,"00",Q41),L41)</f>
        <v>52</v>
      </c>
      <c r="U41" s="40" t="str">
        <f>IF(L41="",IF(G41&gt;0,"W","E"),"")</f>
        <v>W</v>
      </c>
      <c r="V41" s="41"/>
      <c r="W41" s="22">
        <f>IF(S41="due",90*(I41+K41),S41+T41/60)</f>
        <v>83.86666666666666</v>
      </c>
      <c r="X41" s="22">
        <f>IF(R41="",W41,IF(R41="N",IF(U41="E",180+W41,180-W41),IF(U41="E",360-W41,W41)))</f>
        <v>83.86666666666666</v>
      </c>
      <c r="Y41" s="22">
        <f>RADIANS(X41)</f>
        <v>1.4637494660059109</v>
      </c>
      <c r="Z41" s="64"/>
      <c r="AA41" s="58">
        <f>-M41*COS(Y41)</f>
        <v>-377.94773113153195</v>
      </c>
      <c r="AB41" s="58">
        <f>-M41*SIN(Y41)</f>
        <v>-3517.179169239525</v>
      </c>
      <c r="AC41" s="64"/>
      <c r="AD41" s="22">
        <v>0</v>
      </c>
      <c r="AE41" s="22">
        <v>0</v>
      </c>
      <c r="AF41" s="22">
        <f t="shared" ref="AF41:AG43" si="0">AA41-AD41</f>
        <v>-377.94773113153195</v>
      </c>
      <c r="AG41" s="22">
        <f t="shared" si="0"/>
        <v>-3517.179169239525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720850.68</v>
      </c>
      <c r="D42" s="60">
        <v>458933.04</v>
      </c>
      <c r="E42" s="79"/>
      <c r="F42" s="72">
        <f>IF(C43=0,C42-$C$42,C42-C43)</f>
        <v>-41.739999999990687</v>
      </c>
      <c r="G42" s="72">
        <f>IF(D43=0,D42-$D$42,D42-D43)</f>
        <v>-0.86999999999534339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41.749065857803508</v>
      </c>
      <c r="N42" s="36">
        <f>IF(F42=0,,ATAN(G42/F42))</f>
        <v>2.0840298134184615E-2</v>
      </c>
      <c r="O42" s="36">
        <f>ABS(DEGREES(N42))</f>
        <v>1.1940611268831427</v>
      </c>
      <c r="P42" s="37" t="str">
        <f>TEXT(INT(O42),"00")</f>
        <v>01</v>
      </c>
      <c r="Q42" s="38" t="str">
        <f>TEXT((O42-P42)*60,"00")</f>
        <v>12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12</v>
      </c>
      <c r="U42" s="40" t="str">
        <f>IF(L42="",IF(G42&gt;0,"W","E"),"")</f>
        <v>E</v>
      </c>
      <c r="V42" s="44"/>
      <c r="W42" s="22">
        <f>IF(S42="due",90*(I42+K42),S42+T42/60)</f>
        <v>1.2</v>
      </c>
      <c r="X42" s="22">
        <f>IF(R42="",W42,IF(R42="N",IF(U42="E",180+W42,180-W42),IF(U42="E",360-W42,W42)))</f>
        <v>181.2</v>
      </c>
      <c r="Y42" s="22">
        <f>RADIANS(X42)</f>
        <v>3.1625366046137251</v>
      </c>
      <c r="Z42" s="64"/>
      <c r="AA42" s="58">
        <f>-M42*COS(Y42)</f>
        <v>41.739909597751129</v>
      </c>
      <c r="AB42" s="58">
        <f>-M42*SIN(Y42)</f>
        <v>0.87432646693203953</v>
      </c>
      <c r="AC42" s="64"/>
      <c r="AD42" s="82">
        <f>$AA$40/$M$40*M42</f>
        <v>4.0463216151656785E-15</v>
      </c>
      <c r="AE42" s="82">
        <f>$AB$40/$M$40*M42</f>
        <v>0</v>
      </c>
      <c r="AF42" s="22">
        <f t="shared" si="0"/>
        <v>41.739909597751122</v>
      </c>
      <c r="AG42" s="22">
        <f t="shared" si="0"/>
        <v>0.87432646693203953</v>
      </c>
      <c r="AH42" s="63"/>
      <c r="AI42" s="38">
        <f>A42</f>
        <v>1</v>
      </c>
      <c r="AJ42" s="82">
        <f t="shared" ref="AJ42:AK44" si="1">AJ41+AF41</f>
        <v>720850.67226886842</v>
      </c>
      <c r="AK42" s="82">
        <f t="shared" si="1"/>
        <v>458933.04083076044</v>
      </c>
      <c r="AL42" s="66"/>
      <c r="AM42" s="9" t="str">
        <f>IF(A43=0,A42&amp;" - 1",A42&amp;" - "&amp;A43)</f>
        <v>1 - 2</v>
      </c>
      <c r="AN42" s="18">
        <f>F42</f>
        <v>-41.739999999990687</v>
      </c>
      <c r="AO42" s="18">
        <f>AN42*G42</f>
        <v>36.313799999797531</v>
      </c>
      <c r="AP42" s="9" t="str">
        <f>D42&amp;","&amp;C42</f>
        <v>458933.04,720850.68</v>
      </c>
    </row>
    <row r="43" spans="1:44">
      <c r="A43" s="20">
        <f>A42+1</f>
        <v>2</v>
      </c>
      <c r="B43" s="44"/>
      <c r="C43" s="60">
        <v>720892.42</v>
      </c>
      <c r="D43" s="60">
        <v>458933.91</v>
      </c>
      <c r="E43" s="79"/>
      <c r="F43" s="72">
        <f>IF(C44=0,C43-$C$42,C43-C44)</f>
        <v>0.58000000007450581</v>
      </c>
      <c r="G43" s="72">
        <f>IF(D44=0,D43-$D$42,D43-D44)</f>
        <v>-28.980000000039581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28.985803421716302</v>
      </c>
      <c r="N43" s="36">
        <f>IF(F43=0,,ATAN(G43/F43))</f>
        <v>-1.5507851957193548</v>
      </c>
      <c r="O43" s="36">
        <f>ABS(DEGREES(N43))</f>
        <v>88.853446646088372</v>
      </c>
      <c r="P43" s="37" t="str">
        <f>TEXT(INT(O43),"00")</f>
        <v>88</v>
      </c>
      <c r="Q43" s="38" t="str">
        <f>TEXT((O43-P43)*60,"00")</f>
        <v>51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51</v>
      </c>
      <c r="U43" s="40" t="str">
        <f>IF(L43="",IF(G43&gt;0,"W","E"),"")</f>
        <v>E</v>
      </c>
      <c r="V43" s="44"/>
      <c r="W43" s="22">
        <f>IF(S43="due",90*(I43+K43),S43+T43/60)</f>
        <v>88.85</v>
      </c>
      <c r="X43" s="22">
        <f>IF(R43="",W43,IF(R43="N",IF(U43="E",180+W43,180-W43),IF(U43="E",360-W43,W43)))</f>
        <v>271.14999999999998</v>
      </c>
      <c r="Y43" s="22">
        <f>RADIANS(X43)</f>
        <v>4.7324602667826241</v>
      </c>
      <c r="Z43" s="64"/>
      <c r="AA43" s="58">
        <f>-M43*COS(Y43)</f>
        <v>-0.58174330026697596</v>
      </c>
      <c r="AB43" s="58">
        <f>-M43*SIN(Y43)</f>
        <v>28.979965057518182</v>
      </c>
      <c r="AC43" s="64"/>
      <c r="AD43" s="82">
        <f>$AA$40/$M$40*M43</f>
        <v>2.8093055618946628E-15</v>
      </c>
      <c r="AE43" s="82">
        <f>$AB$40/$M$40*M43</f>
        <v>0</v>
      </c>
      <c r="AF43" s="22">
        <f t="shared" si="0"/>
        <v>-0.58174330026697874</v>
      </c>
      <c r="AG43" s="22">
        <f t="shared" si="0"/>
        <v>28.979965057518182</v>
      </c>
      <c r="AH43" s="64"/>
      <c r="AI43" s="25">
        <f>A43</f>
        <v>2</v>
      </c>
      <c r="AJ43" s="82">
        <f t="shared" si="1"/>
        <v>720892.41217846621</v>
      </c>
      <c r="AK43" s="82">
        <f t="shared" si="1"/>
        <v>458933.91515722737</v>
      </c>
      <c r="AL43" s="66"/>
      <c r="AM43" s="9" t="str">
        <f>IF(A44=0,A43&amp;" - 1",A43&amp;" - "&amp;A44)</f>
        <v>2 - 3</v>
      </c>
      <c r="AN43" s="18">
        <f>AN42+F42+F43</f>
        <v>-82.899999999906868</v>
      </c>
      <c r="AO43" s="18">
        <f>AN43*G43</f>
        <v>2402.4420000005821</v>
      </c>
      <c r="AP43" s="9" t="str">
        <f>D43&amp;","&amp;C43</f>
        <v>458933.91,720892.42</v>
      </c>
    </row>
    <row r="44" spans="1:44" s="46" customFormat="1">
      <c r="A44" s="20">
        <f>A43+1</f>
        <v>3</v>
      </c>
      <c r="B44" s="44"/>
      <c r="C44" s="60">
        <v>720891.84</v>
      </c>
      <c r="D44" s="60">
        <v>458962.89</v>
      </c>
      <c r="E44" s="79"/>
      <c r="F44" s="72">
        <f>IF(C45=0,C44-$C$42,C44-C45)</f>
        <v>41.739999999990687</v>
      </c>
      <c r="G44" s="72">
        <f>IF(D45=0,D44-$D$42,D44-D45)</f>
        <v>0.86999999999534339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41.749065857803508</v>
      </c>
      <c r="N44" s="22">
        <f>IF(F44=0,,ATAN(G44/F44))</f>
        <v>2.0840298134184615E-2</v>
      </c>
      <c r="O44" s="22">
        <f>ABS(DEGREES(N44))</f>
        <v>1.1940611268831427</v>
      </c>
      <c r="P44" s="24" t="str">
        <f>TEXT(INT(O44),"00")</f>
        <v>01</v>
      </c>
      <c r="Q44" s="25" t="str">
        <f>TEXT((O44-P44)*60,"00")</f>
        <v>12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12</v>
      </c>
      <c r="U44" s="24" t="str">
        <f>IF(L44="",IF(G44&gt;0,"W","E"),"")</f>
        <v>W</v>
      </c>
      <c r="V44" s="44"/>
      <c r="W44" s="22">
        <f>IF(S44="due",90*(I44+K44),S44+T44/60)</f>
        <v>1.2</v>
      </c>
      <c r="X44" s="22">
        <f>IF(R44="",W44,IF(R44="N",IF(U44="E",180+W44,180-W44),IF(U44="E",360-W44,W44)))</f>
        <v>1.2</v>
      </c>
      <c r="Y44" s="22">
        <f>RADIANS(X44)</f>
        <v>2.0943951023931952E-2</v>
      </c>
      <c r="Z44" s="64"/>
      <c r="AA44" s="58">
        <f>-M44*COS(Y44)</f>
        <v>-41.739909597751129</v>
      </c>
      <c r="AB44" s="58">
        <f>-M44*SIN(Y44)</f>
        <v>-0.8743264669320433</v>
      </c>
      <c r="AC44" s="64"/>
      <c r="AD44" s="82">
        <f>$AA$40/$M$40*M44</f>
        <v>4.0463216151656785E-15</v>
      </c>
      <c r="AE44" s="82">
        <f>$AB$40/$M$40*M44</f>
        <v>0</v>
      </c>
      <c r="AF44" s="22">
        <f>AA44-AD44</f>
        <v>-41.739909597751137</v>
      </c>
      <c r="AG44" s="22">
        <f>AB44-AE44</f>
        <v>-0.8743264669320433</v>
      </c>
      <c r="AH44" s="64"/>
      <c r="AI44" s="25">
        <f>A44</f>
        <v>3</v>
      </c>
      <c r="AJ44" s="82">
        <f t="shared" si="1"/>
        <v>720891.8304351659</v>
      </c>
      <c r="AK44" s="82">
        <f t="shared" si="1"/>
        <v>458962.89512228488</v>
      </c>
      <c r="AL44" s="66"/>
      <c r="AM44" s="9" t="str">
        <f>IF(A45=0,A44&amp;" - 1",A44&amp;" - "&amp;A45)</f>
        <v>3 - 4</v>
      </c>
      <c r="AN44" s="18">
        <f>AN43+F43+F44</f>
        <v>-40.579999999841675</v>
      </c>
      <c r="AO44" s="18">
        <f>AN44*G44</f>
        <v>-35.304599999673293</v>
      </c>
      <c r="AP44" s="9" t="str">
        <f>D44&amp;","&amp;C44</f>
        <v>458962.89,720891.84</v>
      </c>
    </row>
    <row r="45" spans="1:44" s="46" customFormat="1">
      <c r="A45" s="20">
        <f t="shared" ref="A45:A46" si="2">A44+1</f>
        <v>4</v>
      </c>
      <c r="B45" s="44"/>
      <c r="C45" s="60">
        <v>720850.1</v>
      </c>
      <c r="D45" s="60">
        <v>458962.02</v>
      </c>
      <c r="E45" s="79"/>
      <c r="F45" s="72">
        <f t="shared" ref="F45:F46" si="3">IF(C46=0,C45-$C$42,C45-C46)</f>
        <v>-0.2900000000372529</v>
      </c>
      <c r="G45" s="72">
        <f t="shared" ref="G45:G46" si="4">IF(D46=0,D45-$D$42,D45-D46)</f>
        <v>14.489999999990687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14.492901710829052</v>
      </c>
      <c r="N45" s="22">
        <f t="shared" ref="N45:N46" si="11">IF(F45=0,,ATAN(G45/F45))</f>
        <v>-1.5507851957193146</v>
      </c>
      <c r="O45" s="22">
        <f t="shared" ref="O45:O46" si="12">ABS(DEGREES(N45))</f>
        <v>88.85344664608607</v>
      </c>
      <c r="P45" s="24" t="str">
        <f t="shared" ref="P45:P46" si="13">TEXT(INT(O45),"00")</f>
        <v>88</v>
      </c>
      <c r="Q45" s="25" t="str">
        <f t="shared" ref="Q45:Q46" si="14">TEXT((O45-P45)*60,"00")</f>
        <v>51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51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88.85</v>
      </c>
      <c r="X45" s="22">
        <f t="shared" ref="X45:X46" si="20">IF(R45="",W45,IF(R45="N",IF(U45="E",180+W45,180-W45),IF(U45="E",360-W45,W45)))</f>
        <v>91.15</v>
      </c>
      <c r="Y45" s="22">
        <f t="shared" ref="Y45:Y46" si="21">RADIANS(X45)</f>
        <v>1.5908676131928314</v>
      </c>
      <c r="Z45" s="64"/>
      <c r="AA45" s="58">
        <f t="shared" ref="AA45:AA46" si="22">-M45*COS(Y45)</f>
        <v>0.29087165013291222</v>
      </c>
      <c r="AB45" s="58">
        <f t="shared" ref="AB45:AB46" si="23">-M45*SIN(Y45)</f>
        <v>-14.48998252873</v>
      </c>
      <c r="AC45" s="64"/>
      <c r="AD45" s="82">
        <f t="shared" ref="AD45:AD46" si="24">$AA$40/$M$40*M45</f>
        <v>1.404652780944511E-15</v>
      </c>
      <c r="AE45" s="82">
        <f t="shared" ref="AE45:AE46" si="25">$AB$40/$M$40*M45</f>
        <v>0</v>
      </c>
      <c r="AF45" s="22">
        <f t="shared" ref="AF45:AF46" si="26">AA45-AD45</f>
        <v>0.29087165013291083</v>
      </c>
      <c r="AG45" s="22">
        <f t="shared" ref="AG45:AG46" si="27">AB45-AE45</f>
        <v>-14.48998252873</v>
      </c>
      <c r="AH45" s="64"/>
      <c r="AI45" s="25">
        <f t="shared" ref="AI45:AI46" si="28">A45</f>
        <v>4</v>
      </c>
      <c r="AJ45" s="82">
        <f t="shared" ref="AJ45:AJ46" si="29">AJ44+AF44</f>
        <v>720850.09052556811</v>
      </c>
      <c r="AK45" s="82">
        <f t="shared" ref="AK45:AK46" si="30">AK44+AG44</f>
        <v>458962.02079581795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0.87000000011175871</v>
      </c>
      <c r="AO45" s="18">
        <f t="shared" ref="AO45:AO46" si="33">AN45*G45</f>
        <v>12.606300001611281</v>
      </c>
      <c r="AP45" s="9" t="str">
        <f t="shared" ref="AP45:AP46" si="34">D45&amp;","&amp;C45</f>
        <v>458962.02,720850.1</v>
      </c>
    </row>
    <row r="46" spans="1:44" s="46" customFormat="1">
      <c r="A46" s="20">
        <f t="shared" si="2"/>
        <v>5</v>
      </c>
      <c r="B46" s="44"/>
      <c r="C46" s="60">
        <v>720850.39</v>
      </c>
      <c r="D46" s="60">
        <v>458947.53</v>
      </c>
      <c r="E46" s="79"/>
      <c r="F46" s="72">
        <f t="shared" si="3"/>
        <v>-0.2900000000372529</v>
      </c>
      <c r="G46" s="72">
        <f t="shared" si="4"/>
        <v>14.490000000048894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14.492901710887249</v>
      </c>
      <c r="N46" s="22">
        <f t="shared" si="11"/>
        <v>-1.550785195719395</v>
      </c>
      <c r="O46" s="22">
        <f t="shared" si="12"/>
        <v>88.853446646090674</v>
      </c>
      <c r="P46" s="24" t="str">
        <f t="shared" si="13"/>
        <v>88</v>
      </c>
      <c r="Q46" s="25" t="str">
        <f t="shared" si="14"/>
        <v>51</v>
      </c>
      <c r="R46" s="23" t="str">
        <f t="shared" si="15"/>
        <v>N</v>
      </c>
      <c r="S46" s="25" t="str">
        <f t="shared" si="16"/>
        <v>88</v>
      </c>
      <c r="T46" s="25" t="str">
        <f t="shared" si="17"/>
        <v>51</v>
      </c>
      <c r="U46" s="24" t="str">
        <f t="shared" si="18"/>
        <v>W</v>
      </c>
      <c r="V46" s="44"/>
      <c r="W46" s="22">
        <f t="shared" si="19"/>
        <v>88.85</v>
      </c>
      <c r="X46" s="22">
        <f t="shared" si="20"/>
        <v>91.15</v>
      </c>
      <c r="Y46" s="22">
        <f t="shared" si="21"/>
        <v>1.5908676131928314</v>
      </c>
      <c r="Z46" s="64"/>
      <c r="AA46" s="58">
        <f t="shared" si="22"/>
        <v>0.29087165013408023</v>
      </c>
      <c r="AB46" s="58">
        <f t="shared" si="23"/>
        <v>-14.489982528788184</v>
      </c>
      <c r="AC46" s="64"/>
      <c r="AD46" s="82">
        <f t="shared" si="24"/>
        <v>1.4046527809501516E-15</v>
      </c>
      <c r="AE46" s="82">
        <f t="shared" si="25"/>
        <v>0</v>
      </c>
      <c r="AF46" s="22">
        <f t="shared" si="26"/>
        <v>0.29087165013407884</v>
      </c>
      <c r="AG46" s="22">
        <f t="shared" si="27"/>
        <v>-14.489982528788184</v>
      </c>
      <c r="AH46" s="64"/>
      <c r="AI46" s="25">
        <f t="shared" si="28"/>
        <v>5</v>
      </c>
      <c r="AJ46" s="82">
        <f t="shared" si="29"/>
        <v>720850.38139721821</v>
      </c>
      <c r="AK46" s="82">
        <f t="shared" si="30"/>
        <v>458947.53081328922</v>
      </c>
      <c r="AL46" s="66"/>
      <c r="AM46" s="9" t="str">
        <f t="shared" si="31"/>
        <v>5 - 1</v>
      </c>
      <c r="AN46" s="18">
        <f t="shared" si="32"/>
        <v>0.2900000000372529</v>
      </c>
      <c r="AO46" s="18">
        <f t="shared" si="33"/>
        <v>4.2021000005539744</v>
      </c>
      <c r="AP46" s="9" t="str">
        <f t="shared" si="34"/>
        <v>458947.53,720850.39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workbookViewId="0">
      <selection activeCell="AM25" sqref="AM25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85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86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71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72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73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87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6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2398.9220999946574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1199.4610499973287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2.9574838265141071E-3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50967.331711307146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51000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51000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150.73505921677045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-1.3484701185326187E-3</v>
      </c>
      <c r="AB40" s="91">
        <f>SUM(AB42:AB65536)</f>
        <v>2.6321738019206009E-3</v>
      </c>
      <c r="AC40" s="91"/>
      <c r="AD40" s="91">
        <f>SUM(AD42:AD65536)</f>
        <v>-1.3484701185326184E-3</v>
      </c>
      <c r="AE40" s="91">
        <f>SUM(AE42:AE65536)</f>
        <v>2.6321738019206005E-3</v>
      </c>
      <c r="AF40" s="91">
        <f>SUM(AF42:AF65536)</f>
        <v>3.219646771412954E-15</v>
      </c>
      <c r="AG40" s="91">
        <f>SUM(AG42:AG65536)</f>
        <v>0</v>
      </c>
      <c r="AH40" s="92"/>
      <c r="AI40" s="93">
        <v>1</v>
      </c>
      <c r="AJ40" s="92">
        <f>AJ44+AF44</f>
        <v>720887.84412382788</v>
      </c>
      <c r="AK40" s="92">
        <f>AK44+AG44</f>
        <v>458991.84786362917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378.52000000001863</v>
      </c>
      <c r="G41" s="72">
        <f>IF(D42=0,D41-$D$41,D41-D42)</f>
        <v>3488.1999999999534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3508.6773334690793</v>
      </c>
      <c r="N41" s="36">
        <f>IF(F41=0,,ATAN(G41/F41))</f>
        <v>1.4627048553401183</v>
      </c>
      <c r="O41" s="36">
        <f>ABS(DEGREES(N41))</f>
        <v>83.806814884282389</v>
      </c>
      <c r="P41" s="37" t="str">
        <f>TEXT(INT(O41),"00")</f>
        <v>83</v>
      </c>
      <c r="Q41" s="38" t="str">
        <f>TEXT((O41-P41)*60,"00")</f>
        <v>48</v>
      </c>
      <c r="R41" s="39" t="str">
        <f>IF(L41="",IF(F41&gt;0,"S","N"),"")</f>
        <v>S</v>
      </c>
      <c r="S41" s="25" t="str">
        <f>IF(L41="",IF(INT(Q41)=60,INT(P41+1),P41),"due")</f>
        <v>83</v>
      </c>
      <c r="T41" s="38" t="str">
        <f>IF(L41="",IF(INT(Q41)=60,"00",Q41),L41)</f>
        <v>48</v>
      </c>
      <c r="U41" s="40" t="str">
        <f>IF(L41="",IF(G41&gt;0,"W","E"),"")</f>
        <v>W</v>
      </c>
      <c r="V41" s="41"/>
      <c r="W41" s="22">
        <f>IF(S41="due",90*(I41+K41),S41+T41/60)</f>
        <v>83.8</v>
      </c>
      <c r="X41" s="22">
        <f>IF(R41="",W41,IF(R41="N",IF(U41="E",180+W41,180-W41),IF(U41="E",360-W41,W41)))</f>
        <v>83.8</v>
      </c>
      <c r="Y41" s="22">
        <f>RADIANS(X41)</f>
        <v>1.4625859131712482</v>
      </c>
      <c r="Z41" s="64"/>
      <c r="AA41" s="58">
        <f>-M41*COS(Y41)</f>
        <v>-378.93489139498683</v>
      </c>
      <c r="AB41" s="58">
        <f>-M41*SIN(Y41)</f>
        <v>-3488.1549533360981</v>
      </c>
      <c r="AC41" s="64"/>
      <c r="AD41" s="22">
        <v>0</v>
      </c>
      <c r="AE41" s="22">
        <v>0</v>
      </c>
      <c r="AF41" s="22">
        <f t="shared" ref="AF41:AG43" si="0">AA41-AD41</f>
        <v>-378.93489139498683</v>
      </c>
      <c r="AG41" s="22">
        <f t="shared" si="0"/>
        <v>-3488.1549533360981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720850.1</v>
      </c>
      <c r="D42" s="60">
        <v>458962.02</v>
      </c>
      <c r="E42" s="79"/>
      <c r="F42" s="72">
        <f>IF(C43=0,C42-$C$42,C42-C43)</f>
        <v>-41.739999999990687</v>
      </c>
      <c r="G42" s="72">
        <f>IF(D43=0,D42-$D$42,D42-D43)</f>
        <v>-0.86999999999534339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41.749065857803508</v>
      </c>
      <c r="N42" s="36">
        <f>IF(F42=0,,ATAN(G42/F42))</f>
        <v>2.0840298134184615E-2</v>
      </c>
      <c r="O42" s="36">
        <f>ABS(DEGREES(N42))</f>
        <v>1.1940611268831427</v>
      </c>
      <c r="P42" s="37" t="str">
        <f>TEXT(INT(O42),"00")</f>
        <v>01</v>
      </c>
      <c r="Q42" s="38" t="str">
        <f>TEXT((O42-P42)*60,"00")</f>
        <v>12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12</v>
      </c>
      <c r="U42" s="40" t="str">
        <f>IF(L42="",IF(G42&gt;0,"W","E"),"")</f>
        <v>E</v>
      </c>
      <c r="V42" s="44"/>
      <c r="W42" s="22">
        <f>IF(S42="due",90*(I42+K42),S42+T42/60)</f>
        <v>1.2</v>
      </c>
      <c r="X42" s="22">
        <f>IF(R42="",W42,IF(R42="N",IF(U42="E",180+W42,180-W42),IF(U42="E",360-W42,W42)))</f>
        <v>181.2</v>
      </c>
      <c r="Y42" s="22">
        <f>RADIANS(X42)</f>
        <v>3.1625366046137251</v>
      </c>
      <c r="Z42" s="64"/>
      <c r="AA42" s="58">
        <f>-M42*COS(Y42)</f>
        <v>41.739909597751129</v>
      </c>
      <c r="AB42" s="58">
        <f>-M42*SIN(Y42)</f>
        <v>0.87432646693203953</v>
      </c>
      <c r="AC42" s="64"/>
      <c r="AD42" s="82">
        <f>$AA$40/$M$40*M42</f>
        <v>-3.7348555855832959E-4</v>
      </c>
      <c r="AE42" s="82">
        <f>$AB$40/$M$40*M42</f>
        <v>7.2903276766910245E-4</v>
      </c>
      <c r="AF42" s="22">
        <f t="shared" si="0"/>
        <v>41.740283083309684</v>
      </c>
      <c r="AG42" s="22">
        <f t="shared" si="0"/>
        <v>0.87359743416437041</v>
      </c>
      <c r="AH42" s="63"/>
      <c r="AI42" s="38">
        <f>A42</f>
        <v>1</v>
      </c>
      <c r="AJ42" s="82">
        <f t="shared" ref="AJ42:AK44" si="1">AJ41+AF41</f>
        <v>720849.68510860496</v>
      </c>
      <c r="AK42" s="82">
        <f t="shared" si="1"/>
        <v>458962.06504666386</v>
      </c>
      <c r="AL42" s="66"/>
      <c r="AM42" s="9" t="str">
        <f>IF(A43=0,A42&amp;" - 1",A42&amp;" - "&amp;A43)</f>
        <v>1 - 2</v>
      </c>
      <c r="AN42" s="18">
        <f>F42</f>
        <v>-41.739999999990687</v>
      </c>
      <c r="AO42" s="18">
        <f>AN42*G42</f>
        <v>36.313799999797531</v>
      </c>
      <c r="AP42" s="9" t="str">
        <f>D42&amp;","&amp;C42</f>
        <v>458962.02,720850.1</v>
      </c>
    </row>
    <row r="43" spans="1:44">
      <c r="A43" s="20">
        <f>A42+1</f>
        <v>2</v>
      </c>
      <c r="B43" s="44"/>
      <c r="C43" s="60">
        <v>720891.84</v>
      </c>
      <c r="D43" s="60">
        <v>458962.89</v>
      </c>
      <c r="E43" s="79"/>
      <c r="F43" s="72">
        <f>IF(C44=0,C43-$C$42,C43-C44)</f>
        <v>0.52000000001862645</v>
      </c>
      <c r="G43" s="72">
        <f>IF(D44=0,D43-$D$42,D43-D44)</f>
        <v>-25.96999999997206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25.975205485203926</v>
      </c>
      <c r="N43" s="36">
        <f>IF(F43=0,,ATAN(G43/F43))</f>
        <v>-1.5507758984883608</v>
      </c>
      <c r="O43" s="36">
        <f>ABS(DEGREES(N43))</f>
        <v>88.852913953991262</v>
      </c>
      <c r="P43" s="37" t="str">
        <f>TEXT(INT(O43),"00")</f>
        <v>88</v>
      </c>
      <c r="Q43" s="38" t="str">
        <f>TEXT((O43-P43)*60,"00")</f>
        <v>51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51</v>
      </c>
      <c r="U43" s="40" t="str">
        <f>IF(L43="",IF(G43&gt;0,"W","E"),"")</f>
        <v>E</v>
      </c>
      <c r="V43" s="44"/>
      <c r="W43" s="22">
        <f>IF(S43="due",90*(I43+K43),S43+T43/60)</f>
        <v>88.85</v>
      </c>
      <c r="X43" s="22">
        <f>IF(R43="",W43,IF(R43="N",IF(U43="E",180+W43,180-W43),IF(U43="E",360-W43,W43)))</f>
        <v>271.14999999999998</v>
      </c>
      <c r="Y43" s="22">
        <f>RADIANS(X43)</f>
        <v>4.7324602667826241</v>
      </c>
      <c r="Z43" s="64"/>
      <c r="AA43" s="58">
        <f>-M43*COS(Y43)</f>
        <v>-0.52132078397917481</v>
      </c>
      <c r="AB43" s="58">
        <f>-M43*SIN(Y43)</f>
        <v>25.969973520178247</v>
      </c>
      <c r="AC43" s="64"/>
      <c r="AD43" s="82">
        <f>$AA$40/$M$40*M43</f>
        <v>-2.3237320236939979E-4</v>
      </c>
      <c r="AE43" s="82">
        <f>$AB$40/$M$40*M43</f>
        <v>4.535856205777191E-4</v>
      </c>
      <c r="AF43" s="22">
        <f t="shared" si="0"/>
        <v>-0.52108841077680546</v>
      </c>
      <c r="AG43" s="22">
        <f t="shared" si="0"/>
        <v>25.96951993455767</v>
      </c>
      <c r="AH43" s="64"/>
      <c r="AI43" s="25">
        <f>A43</f>
        <v>2</v>
      </c>
      <c r="AJ43" s="82">
        <f t="shared" si="1"/>
        <v>720891.42539168824</v>
      </c>
      <c r="AK43" s="82">
        <f t="shared" si="1"/>
        <v>458962.938644098</v>
      </c>
      <c r="AL43" s="66"/>
      <c r="AM43" s="9" t="str">
        <f>IF(A44=0,A43&amp;" - 1",A43&amp;" - "&amp;A44)</f>
        <v>2 - 3</v>
      </c>
      <c r="AN43" s="18">
        <f>AN42+F42+F43</f>
        <v>-82.959999999962747</v>
      </c>
      <c r="AO43" s="18">
        <f>AN43*G43</f>
        <v>2154.4711999967149</v>
      </c>
      <c r="AP43" s="9" t="str">
        <f>D43&amp;","&amp;C43</f>
        <v>458962.89,720891.84</v>
      </c>
    </row>
    <row r="44" spans="1:44" s="46" customFormat="1">
      <c r="A44" s="20">
        <f>A43+1</f>
        <v>3</v>
      </c>
      <c r="B44" s="44"/>
      <c r="C44" s="60">
        <v>720891.32</v>
      </c>
      <c r="D44" s="60">
        <v>458988.86</v>
      </c>
      <c r="E44" s="79"/>
      <c r="F44" s="72">
        <f>IF(C45=0,C44-$C$42,C44-C45)</f>
        <v>3.059999999939464</v>
      </c>
      <c r="G44" s="72">
        <f>IF(D45=0,D44-$D$42,D44-D45)</f>
        <v>-2.9400000000023283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4.2434891303788218</v>
      </c>
      <c r="N44" s="22">
        <f>IF(F44=0,,ATAN(G44/F44))</f>
        <v>-0.76540082943457699</v>
      </c>
      <c r="O44" s="22">
        <f>ABS(DEGREES(N44))</f>
        <v>43.854237162413853</v>
      </c>
      <c r="P44" s="24" t="str">
        <f>TEXT(INT(O44),"00")</f>
        <v>43</v>
      </c>
      <c r="Q44" s="25" t="str">
        <f>TEXT((O44-P44)*60,"00")</f>
        <v>51</v>
      </c>
      <c r="R44" s="23" t="str">
        <f>IF(L44="",IF(F44&gt;0,"S","N"),"")</f>
        <v>S</v>
      </c>
      <c r="S44" s="25" t="str">
        <f>IF(L44="",IF(INT(Q44)=60,INT(P44+1),P44),"due")</f>
        <v>43</v>
      </c>
      <c r="T44" s="25" t="str">
        <f>IF(L44="",IF(INT(Q44)=60,"00",Q44),L44)</f>
        <v>51</v>
      </c>
      <c r="U44" s="24" t="str">
        <f>IF(L44="",IF(G44&gt;0,"W","E"),"")</f>
        <v>E</v>
      </c>
      <c r="V44" s="44"/>
      <c r="W44" s="22">
        <f>IF(S44="due",90*(I44+K44),S44+T44/60)</f>
        <v>43.85</v>
      </c>
      <c r="X44" s="22">
        <f>IF(R44="",W44,IF(R44="N",IF(U44="E",180+W44,180-W44),IF(U44="E",360-W44,W44)))</f>
        <v>316.14999999999998</v>
      </c>
      <c r="Y44" s="22">
        <f>RADIANS(X44)</f>
        <v>5.5178584301800724</v>
      </c>
      <c r="Z44" s="64"/>
      <c r="AA44" s="58">
        <f>-M44*COS(Y44)</f>
        <v>-3.0602174117308381</v>
      </c>
      <c r="AB44" s="58">
        <f>-M44*SIN(Y44)</f>
        <v>2.9397736975118711</v>
      </c>
      <c r="AC44" s="64"/>
      <c r="AD44" s="82">
        <f>$AA$40/$M$40*M44</f>
        <v>-3.7962092696727898E-5</v>
      </c>
      <c r="AE44" s="82">
        <f>$AB$40/$M$40*M44</f>
        <v>7.4100882540239604E-5</v>
      </c>
      <c r="AF44" s="22">
        <f>AA44-AD44</f>
        <v>-3.0601794496381411</v>
      </c>
      <c r="AG44" s="22">
        <f>AB44-AE44</f>
        <v>2.9396995966293309</v>
      </c>
      <c r="AH44" s="64"/>
      <c r="AI44" s="25">
        <f>A44</f>
        <v>3</v>
      </c>
      <c r="AJ44" s="82">
        <f t="shared" si="1"/>
        <v>720890.90430327749</v>
      </c>
      <c r="AK44" s="82">
        <f t="shared" si="1"/>
        <v>458988.90816403256</v>
      </c>
      <c r="AL44" s="66"/>
      <c r="AM44" s="9" t="str">
        <f>IF(A45=0,A44&amp;" - 1",A44&amp;" - "&amp;A45)</f>
        <v>3 - 4</v>
      </c>
      <c r="AN44" s="18">
        <f>AN43+F43+F44</f>
        <v>-79.380000000004657</v>
      </c>
      <c r="AO44" s="18">
        <f>AN44*G44</f>
        <v>233.37720000019851</v>
      </c>
      <c r="AP44" s="9" t="str">
        <f>D44&amp;","&amp;C44</f>
        <v>458988.86,720891.32</v>
      </c>
    </row>
    <row r="45" spans="1:44" s="46" customFormat="1">
      <c r="A45" s="20">
        <f t="shared" ref="A45:A47" si="2">A44+1</f>
        <v>4</v>
      </c>
      <c r="B45" s="44"/>
      <c r="C45" s="60">
        <v>720888.26</v>
      </c>
      <c r="D45" s="60">
        <v>458991.8</v>
      </c>
      <c r="E45" s="79"/>
      <c r="F45" s="72">
        <f t="shared" ref="F45:F47" si="3">IF(C46=0,C45-$C$42,C45-C46)</f>
        <v>38.739999999990687</v>
      </c>
      <c r="G45" s="72">
        <f t="shared" ref="G45:G47" si="4">IF(D46=0,D45-$D$42,D45-D46)</f>
        <v>0.80999999999767169</v>
      </c>
      <c r="H45" s="76" t="str">
        <f t="shared" ref="H45:H47" si="5">IF(G45=0,IF(F45&gt;0,"South","North"),"")</f>
        <v/>
      </c>
      <c r="I45" s="76">
        <f t="shared" ref="I45:I47" si="6">IF(H45="North",2,IF(H45="",0,0))</f>
        <v>0</v>
      </c>
      <c r="J45" s="76" t="str">
        <f t="shared" ref="J45:J47" si="7">IF(F45=0,IF(G45&gt;0,"West","East"),"")</f>
        <v/>
      </c>
      <c r="K45" s="76">
        <f t="shared" ref="K45:K47" si="8">IF(J45="West",1,IF(J45="",0,3))</f>
        <v>0</v>
      </c>
      <c r="L45" s="76" t="str">
        <f t="shared" ref="L45:L47" si="9">H45&amp;J45</f>
        <v/>
      </c>
      <c r="M45" s="22">
        <f t="shared" ref="M45:M47" si="10">SQRT(F45^2+G45^2)</f>
        <v>38.748467066443737</v>
      </c>
      <c r="N45" s="22">
        <f t="shared" ref="N45:N47" si="11">IF(F45=0,,ATAN(G45/F45))</f>
        <v>2.0905575501448143E-2</v>
      </c>
      <c r="O45" s="22">
        <f t="shared" ref="O45:O47" si="12">ABS(DEGREES(N45))</f>
        <v>1.1978012445250681</v>
      </c>
      <c r="P45" s="24" t="str">
        <f t="shared" ref="P45:P47" si="13">TEXT(INT(O45),"00")</f>
        <v>01</v>
      </c>
      <c r="Q45" s="25" t="str">
        <f t="shared" ref="Q45:Q47" si="14">TEXT((O45-P45)*60,"00")</f>
        <v>12</v>
      </c>
      <c r="R45" s="23" t="str">
        <f t="shared" ref="R45:R47" si="15">IF(L45="",IF(F45&gt;0,"S","N"),"")</f>
        <v>S</v>
      </c>
      <c r="S45" s="25" t="str">
        <f t="shared" ref="S45:S47" si="16">IF(L45="",IF(INT(Q45)=60,INT(P45+1),P45),"due")</f>
        <v>01</v>
      </c>
      <c r="T45" s="25" t="str">
        <f t="shared" ref="T45:T47" si="17">IF(L45="",IF(INT(Q45)=60,"00",Q45),L45)</f>
        <v>12</v>
      </c>
      <c r="U45" s="24" t="str">
        <f t="shared" ref="U45:U47" si="18">IF(L45="",IF(G45&gt;0,"W","E"),"")</f>
        <v>W</v>
      </c>
      <c r="V45" s="44"/>
      <c r="W45" s="22">
        <f t="shared" ref="W45:W47" si="19">IF(S45="due",90*(I45+K45),S45+T45/60)</f>
        <v>1.2</v>
      </c>
      <c r="X45" s="22">
        <f t="shared" ref="X45:X47" si="20">IF(R45="",W45,IF(R45="N",IF(U45="E",180+W45,180-W45),IF(U45="E",360-W45,W45)))</f>
        <v>1.2</v>
      </c>
      <c r="Y45" s="22">
        <f t="shared" ref="Y45:Y47" si="21">RADIANS(X45)</f>
        <v>2.0943951023931952E-2</v>
      </c>
      <c r="Z45" s="64"/>
      <c r="AA45" s="58">
        <f t="shared" ref="AA45:AA47" si="22">-M45*COS(Y45)</f>
        <v>-38.73996888729166</v>
      </c>
      <c r="AB45" s="58">
        <f t="shared" ref="AB45:AB47" si="23">-M45*SIN(Y45)</f>
        <v>-0.81148666714189355</v>
      </c>
      <c r="AC45" s="64"/>
      <c r="AD45" s="82">
        <f t="shared" ref="AD45:AD47" si="24">$AA$40/$M$40*M45</f>
        <v>-3.4664231565997427E-4</v>
      </c>
      <c r="AE45" s="82">
        <f t="shared" ref="AE45:AE47" si="25">$AB$40/$M$40*M45</f>
        <v>6.7663555119052831E-4</v>
      </c>
      <c r="AF45" s="22">
        <f t="shared" ref="AF45:AF47" si="26">AA45-AD45</f>
        <v>-38.739622244975997</v>
      </c>
      <c r="AG45" s="22">
        <f t="shared" ref="AG45:AG47" si="27">AB45-AE45</f>
        <v>-0.81216330269308412</v>
      </c>
      <c r="AH45" s="64"/>
      <c r="AI45" s="25">
        <f t="shared" ref="AI45:AI47" si="28">A45</f>
        <v>4</v>
      </c>
      <c r="AJ45" s="82">
        <f t="shared" ref="AJ45:AJ47" si="29">AJ44+AF44</f>
        <v>720887.84412382788</v>
      </c>
      <c r="AK45" s="82">
        <f t="shared" ref="AK45:AK47" si="30">AK44+AG44</f>
        <v>458991.84786362917</v>
      </c>
      <c r="AL45" s="66"/>
      <c r="AM45" s="9" t="str">
        <f t="shared" ref="AM45:AM47" si="31">IF(A46=0,A45&amp;" - 1",A45&amp;" - "&amp;A46)</f>
        <v>4 - 5</v>
      </c>
      <c r="AN45" s="18">
        <f t="shared" ref="AN45:AN47" si="32">AN44+F44+F45</f>
        <v>-37.580000000074506</v>
      </c>
      <c r="AO45" s="18">
        <f t="shared" ref="AO45:AO47" si="33">AN45*G45</f>
        <v>-30.439799999972852</v>
      </c>
      <c r="AP45" s="9" t="str">
        <f t="shared" ref="AP45:AP47" si="34">D45&amp;","&amp;C45</f>
        <v>458991.8,720888.26</v>
      </c>
    </row>
    <row r="46" spans="1:44" s="46" customFormat="1">
      <c r="A46" s="20">
        <f t="shared" si="2"/>
        <v>5</v>
      </c>
      <c r="B46" s="44"/>
      <c r="C46" s="60">
        <v>720849.52</v>
      </c>
      <c r="D46" s="60">
        <v>458990.99</v>
      </c>
      <c r="E46" s="79"/>
      <c r="F46" s="72">
        <f t="shared" si="3"/>
        <v>-0.2900000000372529</v>
      </c>
      <c r="G46" s="72">
        <f t="shared" si="4"/>
        <v>-5.5200000000186265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5.52761250452917</v>
      </c>
      <c r="N46" s="22">
        <f t="shared" si="11"/>
        <v>1.5183083493265872</v>
      </c>
      <c r="O46" s="22">
        <f t="shared" si="12"/>
        <v>86.99266041588811</v>
      </c>
      <c r="P46" s="24" t="str">
        <f t="shared" si="13"/>
        <v>86</v>
      </c>
      <c r="Q46" s="25" t="str">
        <f t="shared" si="14"/>
        <v>60</v>
      </c>
      <c r="R46" s="23" t="str">
        <f t="shared" si="15"/>
        <v>N</v>
      </c>
      <c r="S46" s="25">
        <f t="shared" si="16"/>
        <v>87</v>
      </c>
      <c r="T46" s="25" t="str">
        <f t="shared" si="17"/>
        <v>00</v>
      </c>
      <c r="U46" s="24" t="str">
        <f t="shared" si="18"/>
        <v>E</v>
      </c>
      <c r="V46" s="44"/>
      <c r="W46" s="22">
        <f t="shared" si="19"/>
        <v>87</v>
      </c>
      <c r="X46" s="22">
        <f t="shared" si="20"/>
        <v>267</v>
      </c>
      <c r="Y46" s="22">
        <f t="shared" si="21"/>
        <v>4.6600291028248595</v>
      </c>
      <c r="Z46" s="64"/>
      <c r="AA46" s="58">
        <f t="shared" si="22"/>
        <v>0.28929288616499044</v>
      </c>
      <c r="AB46" s="58">
        <f t="shared" si="23"/>
        <v>5.5200371037015294</v>
      </c>
      <c r="AC46" s="64"/>
      <c r="AD46" s="82">
        <f t="shared" si="24"/>
        <v>-4.9449811662365662E-5</v>
      </c>
      <c r="AE46" s="82">
        <f t="shared" si="25"/>
        <v>9.6524570310260239E-5</v>
      </c>
      <c r="AF46" s="22">
        <f t="shared" si="26"/>
        <v>0.28934233597665282</v>
      </c>
      <c r="AG46" s="22">
        <f t="shared" si="27"/>
        <v>5.5199405791312195</v>
      </c>
      <c r="AH46" s="64"/>
      <c r="AI46" s="25">
        <f t="shared" si="28"/>
        <v>5</v>
      </c>
      <c r="AJ46" s="82">
        <f t="shared" si="29"/>
        <v>720849.10450158291</v>
      </c>
      <c r="AK46" s="82">
        <f t="shared" si="30"/>
        <v>458991.03570032649</v>
      </c>
      <c r="AL46" s="66"/>
      <c r="AM46" s="9" t="str">
        <f t="shared" si="31"/>
        <v>5 - 6</v>
      </c>
      <c r="AN46" s="18">
        <f t="shared" si="32"/>
        <v>0.86999999987892807</v>
      </c>
      <c r="AO46" s="18">
        <f t="shared" si="33"/>
        <v>-4.8023999993478883</v>
      </c>
      <c r="AP46" s="9" t="str">
        <f t="shared" si="34"/>
        <v>458990.99,720849.52</v>
      </c>
    </row>
    <row r="47" spans="1:44" s="46" customFormat="1">
      <c r="A47" s="20">
        <f t="shared" si="2"/>
        <v>6</v>
      </c>
      <c r="B47" s="44"/>
      <c r="C47" s="60">
        <v>720849.81</v>
      </c>
      <c r="D47" s="60">
        <v>458996.51</v>
      </c>
      <c r="E47" s="79"/>
      <c r="F47" s="72">
        <f t="shared" si="3"/>
        <v>-0.28999999992083758</v>
      </c>
      <c r="G47" s="72">
        <f t="shared" si="4"/>
        <v>34.489999999990687</v>
      </c>
      <c r="H47" s="76" t="str">
        <f t="shared" si="5"/>
        <v/>
      </c>
      <c r="I47" s="76">
        <f t="shared" si="6"/>
        <v>0</v>
      </c>
      <c r="J47" s="76" t="str">
        <f t="shared" si="7"/>
        <v/>
      </c>
      <c r="K47" s="76">
        <f t="shared" si="8"/>
        <v>0</v>
      </c>
      <c r="L47" s="76" t="str">
        <f t="shared" si="9"/>
        <v/>
      </c>
      <c r="M47" s="22">
        <f t="shared" si="10"/>
        <v>34.491219172411284</v>
      </c>
      <c r="N47" s="22">
        <f t="shared" si="11"/>
        <v>-1.5623882906675612</v>
      </c>
      <c r="O47" s="22">
        <f t="shared" si="12"/>
        <v>89.518255015910171</v>
      </c>
      <c r="P47" s="24" t="str">
        <f t="shared" si="13"/>
        <v>89</v>
      </c>
      <c r="Q47" s="25" t="str">
        <f t="shared" si="14"/>
        <v>31</v>
      </c>
      <c r="R47" s="23" t="str">
        <f t="shared" si="15"/>
        <v>N</v>
      </c>
      <c r="S47" s="25" t="str">
        <f t="shared" si="16"/>
        <v>89</v>
      </c>
      <c r="T47" s="25" t="str">
        <f t="shared" si="17"/>
        <v>31</v>
      </c>
      <c r="U47" s="24" t="str">
        <f t="shared" si="18"/>
        <v>W</v>
      </c>
      <c r="V47" s="44"/>
      <c r="W47" s="22">
        <f t="shared" si="19"/>
        <v>89.516666666666666</v>
      </c>
      <c r="X47" s="22">
        <f t="shared" si="20"/>
        <v>90.483333333333334</v>
      </c>
      <c r="Y47" s="22">
        <f t="shared" si="21"/>
        <v>1.5792320848462025</v>
      </c>
      <c r="Z47" s="64"/>
      <c r="AA47" s="58">
        <f t="shared" si="22"/>
        <v>0.29095612896702461</v>
      </c>
      <c r="AB47" s="58">
        <f t="shared" si="23"/>
        <v>-34.48999194737987</v>
      </c>
      <c r="AC47" s="64"/>
      <c r="AD47" s="82">
        <f t="shared" si="24"/>
        <v>-3.0855713758582136E-4</v>
      </c>
      <c r="AE47" s="82">
        <f t="shared" si="25"/>
        <v>6.0229440963275108E-4</v>
      </c>
      <c r="AF47" s="22">
        <f t="shared" si="26"/>
        <v>0.29126468610461043</v>
      </c>
      <c r="AG47" s="22">
        <f t="shared" si="27"/>
        <v>-34.490594241789502</v>
      </c>
      <c r="AH47" s="64"/>
      <c r="AI47" s="25">
        <f t="shared" si="28"/>
        <v>6</v>
      </c>
      <c r="AJ47" s="82">
        <f t="shared" si="29"/>
        <v>720849.39384391892</v>
      </c>
      <c r="AK47" s="82">
        <f t="shared" si="30"/>
        <v>458996.55564090563</v>
      </c>
      <c r="AL47" s="66"/>
      <c r="AM47" s="9" t="str">
        <f t="shared" si="31"/>
        <v>6 - 1</v>
      </c>
      <c r="AN47" s="18">
        <f t="shared" si="32"/>
        <v>0.28999999992083758</v>
      </c>
      <c r="AO47" s="18">
        <f t="shared" si="33"/>
        <v>10.002099997266987</v>
      </c>
      <c r="AP47" s="9" t="str">
        <f t="shared" si="34"/>
        <v>458996.51,720849.81</v>
      </c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workbookViewId="0">
      <selection activeCell="AM12" sqref="AM12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88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78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71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72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73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89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721288.62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1008.087900000676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504.04395000033799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5.5424581753811507E-3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18505.601696905444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19000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19000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102.56652341536088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3.7330823290987469E-4</v>
      </c>
      <c r="AB40" s="91">
        <f>SUM(AB42:AB65536)</f>
        <v>5.5298719324312628E-3</v>
      </c>
      <c r="AC40" s="91"/>
      <c r="AD40" s="91">
        <f>SUM(AD42:AD65536)</f>
        <v>3.7330823290987469E-4</v>
      </c>
      <c r="AE40" s="91">
        <f>SUM(AE42:AE65536)</f>
        <v>5.5298719324312628E-3</v>
      </c>
      <c r="AF40" s="91">
        <f>SUM(AF42:AF65536)</f>
        <v>-1.7208456881689926E-15</v>
      </c>
      <c r="AG40" s="91">
        <f>SUM(AG42:AG65536)</f>
        <v>0</v>
      </c>
      <c r="AH40" s="92"/>
      <c r="AI40" s="93">
        <v>1</v>
      </c>
      <c r="AJ40" s="92">
        <f>AJ44+AF44</f>
        <v>720814.94627191615</v>
      </c>
      <c r="AK40" s="92">
        <f>AK44+AG44</f>
        <v>458905.00204393396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721288.62</v>
      </c>
      <c r="D41" s="35">
        <f>C23</f>
        <v>462450.22</v>
      </c>
      <c r="E41" s="78"/>
      <c r="F41" s="72">
        <f>IF(C42=0,C41-$C$41,C41-C42)</f>
        <v>437.64000000001397</v>
      </c>
      <c r="G41" s="72">
        <f>IF(D42=0,D41-$D$41,D41-D42)</f>
        <v>3531.6699999999837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3558.6825874893502</v>
      </c>
      <c r="N41" s="36">
        <f>IF(F41=0,,ATAN(G41/F41))</f>
        <v>1.4475061256835038</v>
      </c>
      <c r="O41" s="36">
        <f>ABS(DEGREES(N41))</f>
        <v>82.935991820998069</v>
      </c>
      <c r="P41" s="37" t="str">
        <f>TEXT(INT(O41),"00")</f>
        <v>82</v>
      </c>
      <c r="Q41" s="38" t="str">
        <f>TEXT((O41-P41)*60,"00")</f>
        <v>56</v>
      </c>
      <c r="R41" s="39" t="str">
        <f>IF(L41="",IF(F41&gt;0,"S","N"),"")</f>
        <v>S</v>
      </c>
      <c r="S41" s="25" t="str">
        <f>IF(L41="",IF(INT(Q41)=60,INT(P41+1),P41),"due")</f>
        <v>82</v>
      </c>
      <c r="T41" s="38" t="str">
        <f>IF(L41="",IF(INT(Q41)=60,"00",Q41),L41)</f>
        <v>56</v>
      </c>
      <c r="U41" s="40" t="str">
        <f>IF(L41="",IF(G41&gt;0,"W","E"),"")</f>
        <v>W</v>
      </c>
      <c r="V41" s="41"/>
      <c r="W41" s="22">
        <f>IF(S41="due",90*(I41+K41),S41+T41/60)</f>
        <v>82.933333333333337</v>
      </c>
      <c r="X41" s="22">
        <f>IF(R41="",W41,IF(R41="N",IF(U41="E",180+W41,180-W41),IF(U41="E",360-W41,W41)))</f>
        <v>82.933333333333337</v>
      </c>
      <c r="Y41" s="22">
        <f>RADIANS(X41)</f>
        <v>1.4474597263206308</v>
      </c>
      <c r="Z41" s="64"/>
      <c r="AA41" s="58">
        <f>-M41*COS(Y41)</f>
        <v>-437.80386676673493</v>
      </c>
      <c r="AB41" s="58">
        <f>-M41*SIN(Y41)</f>
        <v>-3531.6496899811555</v>
      </c>
      <c r="AC41" s="64"/>
      <c r="AD41" s="22">
        <v>0</v>
      </c>
      <c r="AE41" s="22">
        <v>0</v>
      </c>
      <c r="AF41" s="22">
        <f t="shared" ref="AF41:AG43" si="0">AA41-AD41</f>
        <v>-437.80386676673493</v>
      </c>
      <c r="AG41" s="22">
        <f t="shared" si="0"/>
        <v>-3531.6496899811555</v>
      </c>
      <c r="AH41" s="63"/>
      <c r="AI41" s="36" t="str">
        <f>A41</f>
        <v>BLLM 1</v>
      </c>
      <c r="AJ41" s="36">
        <f>C41</f>
        <v>721288.62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720850.98</v>
      </c>
      <c r="D42" s="60">
        <v>458918.55</v>
      </c>
      <c r="E42" s="79"/>
      <c r="F42" s="72">
        <f>IF(C43=0,C42-$C$42,C42-C43)</f>
        <v>39.179999999934807</v>
      </c>
      <c r="G42" s="72">
        <f>IF(D43=0,D42-$D$42,D42-D43)</f>
        <v>0.77999999996973202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39.187763396178205</v>
      </c>
      <c r="N42" s="36">
        <f>IF(F42=0,,ATAN(G42/F42))</f>
        <v>1.9905486928613721E-2</v>
      </c>
      <c r="O42" s="36">
        <f>ABS(DEGREES(N42))</f>
        <v>1.140500390162394</v>
      </c>
      <c r="P42" s="37" t="str">
        <f>TEXT(INT(O42),"00")</f>
        <v>01</v>
      </c>
      <c r="Q42" s="38" t="str">
        <f>TEXT((O42-P42)*60,"00")</f>
        <v>08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08</v>
      </c>
      <c r="U42" s="40" t="str">
        <f>IF(L42="",IF(G42&gt;0,"W","E"),"")</f>
        <v>W</v>
      </c>
      <c r="V42" s="44"/>
      <c r="W42" s="22">
        <f>IF(S42="due",90*(I42+K42),S42+T42/60)</f>
        <v>1.1333333333333333</v>
      </c>
      <c r="X42" s="22">
        <f>IF(R42="",W42,IF(R42="N",IF(U42="E",180+W42,180-W42),IF(U42="E",360-W42,W42)))</f>
        <v>1.1333333333333333</v>
      </c>
      <c r="Y42" s="22">
        <f>RADIANS(X42)</f>
        <v>1.9780398189269067E-2</v>
      </c>
      <c r="Z42" s="64"/>
      <c r="AA42" s="58">
        <f>-M42*COS(Y42)</f>
        <v>-39.180097262622731</v>
      </c>
      <c r="AB42" s="58">
        <f>-M42*SIN(Y42)</f>
        <v>-0.77509901707259266</v>
      </c>
      <c r="AC42" s="64"/>
      <c r="AD42" s="82">
        <f>$AA$40/$M$40*M42</f>
        <v>1.4263050182440547E-4</v>
      </c>
      <c r="AE42" s="82">
        <f>$AB$40/$M$40*M42</f>
        <v>2.1128074315408499E-3</v>
      </c>
      <c r="AF42" s="22">
        <f t="shared" si="0"/>
        <v>-39.180239893124558</v>
      </c>
      <c r="AG42" s="22">
        <f t="shared" si="0"/>
        <v>-0.77721182450413351</v>
      </c>
      <c r="AH42" s="63"/>
      <c r="AI42" s="38">
        <f>A42</f>
        <v>1</v>
      </c>
      <c r="AJ42" s="82">
        <f t="shared" ref="AJ42:AK44" si="1">AJ41+AF41</f>
        <v>720850.81613323325</v>
      </c>
      <c r="AK42" s="82">
        <f t="shared" si="1"/>
        <v>458918.57031001884</v>
      </c>
      <c r="AL42" s="66"/>
      <c r="AM42" s="9" t="str">
        <f>IF(A43=0,A42&amp;" - 1",A42&amp;" - "&amp;A43)</f>
        <v>1 - 2</v>
      </c>
      <c r="AN42" s="18">
        <f>F42</f>
        <v>39.179999999934807</v>
      </c>
      <c r="AO42" s="18">
        <f>AN42*G42</f>
        <v>30.560399998763248</v>
      </c>
      <c r="AP42" s="9" t="str">
        <f>D42&amp;","&amp;C42</f>
        <v>458918.55,720850.98</v>
      </c>
    </row>
    <row r="43" spans="1:44">
      <c r="A43" s="20">
        <f>A42+1</f>
        <v>2</v>
      </c>
      <c r="B43" s="44"/>
      <c r="C43" s="60">
        <v>720811.8</v>
      </c>
      <c r="D43" s="60">
        <v>458917.77</v>
      </c>
      <c r="E43" s="79"/>
      <c r="F43" s="72">
        <f>IF(C44=0,C43-$C$42,C43-C44)</f>
        <v>-0.23999999999068677</v>
      </c>
      <c r="G43" s="72">
        <f>IF(D44=0,D43-$D$42,D43-D44)</f>
        <v>9.8500000000349246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9.8529234240748842</v>
      </c>
      <c r="N43" s="36">
        <f>IF(F43=0,,ATAN(G43/F43))</f>
        <v>-1.5464356645855146</v>
      </c>
      <c r="O43" s="36">
        <f>ABS(DEGREES(N43))</f>
        <v>88.604236869258571</v>
      </c>
      <c r="P43" s="37" t="str">
        <f>TEXT(INT(O43),"00")</f>
        <v>88</v>
      </c>
      <c r="Q43" s="38" t="str">
        <f>TEXT((O43-P43)*60,"00")</f>
        <v>36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36</v>
      </c>
      <c r="U43" s="40" t="str">
        <f>IF(L43="",IF(G43&gt;0,"W","E"),"")</f>
        <v>W</v>
      </c>
      <c r="V43" s="44"/>
      <c r="W43" s="22">
        <f>IF(S43="due",90*(I43+K43),S43+T43/60)</f>
        <v>88.6</v>
      </c>
      <c r="X43" s="22">
        <f>IF(R43="",W43,IF(R43="N",IF(U43="E",180+W43,180-W43),IF(U43="E",360-W43,W43)))</f>
        <v>91.4</v>
      </c>
      <c r="Y43" s="22">
        <f>RADIANS(X43)</f>
        <v>1.5952309363228172</v>
      </c>
      <c r="Z43" s="64"/>
      <c r="AA43" s="58">
        <f>-M43*COS(Y43)</f>
        <v>0.24072838042144662</v>
      </c>
      <c r="AB43" s="58">
        <f>-M43*SIN(Y43)</f>
        <v>-9.8499822257475778</v>
      </c>
      <c r="AC43" s="64"/>
      <c r="AD43" s="82">
        <f>$AA$40/$M$40*M43</f>
        <v>3.5861383519282326E-5</v>
      </c>
      <c r="AE43" s="82">
        <f>$AB$40/$M$40*M43</f>
        <v>5.3122015722945157E-4</v>
      </c>
      <c r="AF43" s="22">
        <f t="shared" si="0"/>
        <v>0.24069251903792735</v>
      </c>
      <c r="AG43" s="22">
        <f t="shared" si="0"/>
        <v>-9.8505134459048076</v>
      </c>
      <c r="AH43" s="64"/>
      <c r="AI43" s="25">
        <f>A43</f>
        <v>2</v>
      </c>
      <c r="AJ43" s="82">
        <f t="shared" si="1"/>
        <v>720811.63589334011</v>
      </c>
      <c r="AK43" s="82">
        <f t="shared" si="1"/>
        <v>458917.79309819435</v>
      </c>
      <c r="AL43" s="66"/>
      <c r="AM43" s="9" t="str">
        <f>IF(A44=0,A43&amp;" - 1",A43&amp;" - "&amp;A44)</f>
        <v>2 - 3</v>
      </c>
      <c r="AN43" s="18">
        <f>AN42+F42+F43</f>
        <v>78.119999999878928</v>
      </c>
      <c r="AO43" s="18">
        <f>AN43*G43</f>
        <v>769.48200000153577</v>
      </c>
      <c r="AP43" s="9" t="str">
        <f>D43&amp;","&amp;C43</f>
        <v>458917.77,720811.8</v>
      </c>
    </row>
    <row r="44" spans="1:44" s="46" customFormat="1">
      <c r="A44" s="20">
        <f>A43+1</f>
        <v>3</v>
      </c>
      <c r="B44" s="44"/>
      <c r="C44" s="60">
        <v>720812.04</v>
      </c>
      <c r="D44" s="60">
        <v>458907.92</v>
      </c>
      <c r="E44" s="79"/>
      <c r="F44" s="72">
        <f>IF(C45=0,C44-$C$42,C44-C45)</f>
        <v>-3.0699999999487773</v>
      </c>
      <c r="G44" s="72">
        <f>IF(D45=0,D44-$D$42,D44-D45)</f>
        <v>2.9400000000023283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4.2507058237073032</v>
      </c>
      <c r="N44" s="22">
        <f>IF(F44=0,,ATAN(G44/F44))</f>
        <v>-0.76377092035513161</v>
      </c>
      <c r="O44" s="22">
        <f>ABS(DEGREES(N44))</f>
        <v>43.760850251171583</v>
      </c>
      <c r="P44" s="24" t="str">
        <f>TEXT(INT(O44),"00")</f>
        <v>43</v>
      </c>
      <c r="Q44" s="25" t="str">
        <f>TEXT((O44-P44)*60,"00")</f>
        <v>46</v>
      </c>
      <c r="R44" s="23" t="str">
        <f>IF(L44="",IF(F44&gt;0,"S","N"),"")</f>
        <v>N</v>
      </c>
      <c r="S44" s="25" t="str">
        <f>IF(L44="",IF(INT(Q44)=60,INT(P44+1),P44),"due")</f>
        <v>43</v>
      </c>
      <c r="T44" s="25" t="str">
        <f>IF(L44="",IF(INT(Q44)=60,"00",Q44),L44)</f>
        <v>46</v>
      </c>
      <c r="U44" s="24" t="str">
        <f>IF(L44="",IF(G44&gt;0,"W","E"),"")</f>
        <v>W</v>
      </c>
      <c r="V44" s="44"/>
      <c r="W44" s="22">
        <f>IF(S44="due",90*(I44+K44),S44+T44/60)</f>
        <v>43.766666666666666</v>
      </c>
      <c r="X44" s="22">
        <f>IF(R44="",W44,IF(R44="N",IF(U44="E",180+W44,180-W44),IF(U44="E",360-W44,W44)))</f>
        <v>136.23333333333335</v>
      </c>
      <c r="Y44" s="22">
        <f>RADIANS(X44)</f>
        <v>2.3777202176336085</v>
      </c>
      <c r="Z44" s="64"/>
      <c r="AA44" s="58">
        <f>-M44*COS(Y44)</f>
        <v>3.0697015282633777</v>
      </c>
      <c r="AB44" s="58">
        <f>-M44*SIN(Y44)</f>
        <v>-2.9403116377480574</v>
      </c>
      <c r="AC44" s="64"/>
      <c r="AD44" s="82">
        <f>$AA$40/$M$40*M44</f>
        <v>1.5471163756245988E-5</v>
      </c>
      <c r="AE44" s="82">
        <f>$AB$40/$M$40*M44</f>
        <v>2.2917671424183976E-4</v>
      </c>
      <c r="AF44" s="22">
        <f>AA44-AD44</f>
        <v>3.0696860570996214</v>
      </c>
      <c r="AG44" s="22">
        <f>AB44-AE44</f>
        <v>-2.9405408144622993</v>
      </c>
      <c r="AH44" s="64"/>
      <c r="AI44" s="25">
        <f>A44</f>
        <v>3</v>
      </c>
      <c r="AJ44" s="82">
        <f t="shared" si="1"/>
        <v>720811.87658585911</v>
      </c>
      <c r="AK44" s="82">
        <f t="shared" si="1"/>
        <v>458907.94258474844</v>
      </c>
      <c r="AL44" s="66"/>
      <c r="AM44" s="9" t="str">
        <f>IF(A45=0,A44&amp;" - 1",A44&amp;" - "&amp;A45)</f>
        <v>3 - 4</v>
      </c>
      <c r="AN44" s="18">
        <f>AN43+F43+F44</f>
        <v>74.809999999939464</v>
      </c>
      <c r="AO44" s="18">
        <f>AN44*G44</f>
        <v>219.94139999999621</v>
      </c>
      <c r="AP44" s="9" t="str">
        <f>D44&amp;","&amp;C44</f>
        <v>458907.92,720812.04</v>
      </c>
    </row>
    <row r="45" spans="1:44" s="46" customFormat="1">
      <c r="A45" s="20">
        <f t="shared" ref="A45:A46" si="2">A44+1</f>
        <v>4</v>
      </c>
      <c r="B45" s="44"/>
      <c r="C45" s="60">
        <v>720815.11</v>
      </c>
      <c r="D45" s="60">
        <v>458904.98</v>
      </c>
      <c r="E45" s="79"/>
      <c r="F45" s="72">
        <f t="shared" ref="F45:F46" si="3">IF(C46=0,C45-$C$42,C45-C46)</f>
        <v>-36.130000000004657</v>
      </c>
      <c r="G45" s="72">
        <f t="shared" ref="G45:G46" si="4">IF(D46=0,D45-$D$42,D45-D46)</f>
        <v>-0.42999999999301508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36.132558724789064</v>
      </c>
      <c r="N45" s="22">
        <f t="shared" ref="N45:N46" si="11">IF(F45=0,,ATAN(G45/F45))</f>
        <v>1.190090504512639E-2</v>
      </c>
      <c r="O45" s="22">
        <f t="shared" ref="O45:O46" si="12">ABS(DEGREES(N45))</f>
        <v>0.68187163147169072</v>
      </c>
      <c r="P45" s="24" t="str">
        <f t="shared" ref="P45:P46" si="13">TEXT(INT(O45),"00")</f>
        <v>00</v>
      </c>
      <c r="Q45" s="25" t="str">
        <f t="shared" ref="Q45:Q46" si="14">TEXT((O45-P45)*60,"00")</f>
        <v>41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00</v>
      </c>
      <c r="T45" s="25" t="str">
        <f t="shared" ref="T45:T46" si="17">IF(L45="",IF(INT(Q45)=60,"00",Q45),L45)</f>
        <v>41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0.68333333333333335</v>
      </c>
      <c r="X45" s="22">
        <f t="shared" ref="X45:X46" si="20">IF(R45="",W45,IF(R45="N",IF(U45="E",180+W45,180-W45),IF(U45="E",360-W45,W45)))</f>
        <v>180.68333333333334</v>
      </c>
      <c r="Y45" s="22">
        <f t="shared" ref="Y45:Y46" si="21">RADIANS(X45)</f>
        <v>3.1535190701450877</v>
      </c>
      <c r="Z45" s="64"/>
      <c r="AA45" s="58">
        <f t="shared" ref="AA45:AA46" si="22">-M45*COS(Y45)</f>
        <v>36.129989018297913</v>
      </c>
      <c r="AB45" s="58">
        <f t="shared" ref="AB45:AB46" si="23">-M45*SIN(Y45)</f>
        <v>0.43092173071535766</v>
      </c>
      <c r="AC45" s="64"/>
      <c r="AD45" s="82">
        <f t="shared" ref="AD45:AD46" si="24">$AA$40/$M$40*M45</f>
        <v>1.3151056698528172E-4</v>
      </c>
      <c r="AE45" s="82">
        <f t="shared" ref="AE45:AE46" si="25">$AB$40/$M$40*M45</f>
        <v>1.9480861365455142E-3</v>
      </c>
      <c r="AF45" s="22">
        <f t="shared" ref="AF45:AF46" si="26">AA45-AD45</f>
        <v>36.129857507730925</v>
      </c>
      <c r="AG45" s="22">
        <f t="shared" ref="AG45:AG46" si="27">AB45-AE45</f>
        <v>0.42897364457881215</v>
      </c>
      <c r="AH45" s="64"/>
      <c r="AI45" s="25">
        <f t="shared" ref="AI45:AI46" si="28">A45</f>
        <v>4</v>
      </c>
      <c r="AJ45" s="82">
        <f t="shared" ref="AJ45:AJ46" si="29">AJ44+AF44</f>
        <v>720814.94627191615</v>
      </c>
      <c r="AK45" s="82">
        <f t="shared" ref="AK45:AK46" si="30">AK44+AG44</f>
        <v>458905.00204393396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35.60999999998603</v>
      </c>
      <c r="AO45" s="18">
        <f t="shared" ref="AO45:AO46" si="33">AN45*G45</f>
        <v>-15.31229999974526</v>
      </c>
      <c r="AP45" s="9" t="str">
        <f t="shared" ref="AP45:AP46" si="34">D45&amp;","&amp;C45</f>
        <v>458904.98,720815.11</v>
      </c>
    </row>
    <row r="46" spans="1:44" s="46" customFormat="1">
      <c r="A46" s="20">
        <f t="shared" si="2"/>
        <v>5</v>
      </c>
      <c r="B46" s="44"/>
      <c r="C46" s="60">
        <v>720851.24</v>
      </c>
      <c r="D46" s="60">
        <v>458905.41</v>
      </c>
      <c r="E46" s="79"/>
      <c r="F46" s="72">
        <f t="shared" si="3"/>
        <v>0.26000000000931323</v>
      </c>
      <c r="G46" s="72">
        <f t="shared" si="4"/>
        <v>-13.14000000001397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13.142572046611424</v>
      </c>
      <c r="N46" s="22">
        <f t="shared" si="11"/>
        <v>-1.551011998325551</v>
      </c>
      <c r="O46" s="22">
        <f t="shared" si="12"/>
        <v>88.866441478205985</v>
      </c>
      <c r="P46" s="24" t="str">
        <f t="shared" si="13"/>
        <v>88</v>
      </c>
      <c r="Q46" s="25" t="str">
        <f t="shared" si="14"/>
        <v>52</v>
      </c>
      <c r="R46" s="23" t="str">
        <f t="shared" si="15"/>
        <v>S</v>
      </c>
      <c r="S46" s="25" t="str">
        <f t="shared" si="16"/>
        <v>88</v>
      </c>
      <c r="T46" s="25" t="str">
        <f t="shared" si="17"/>
        <v>52</v>
      </c>
      <c r="U46" s="24" t="str">
        <f t="shared" si="18"/>
        <v>E</v>
      </c>
      <c r="V46" s="44"/>
      <c r="W46" s="22">
        <f t="shared" si="19"/>
        <v>88.86666666666666</v>
      </c>
      <c r="X46" s="22">
        <f t="shared" si="20"/>
        <v>271.13333333333333</v>
      </c>
      <c r="Y46" s="22">
        <f t="shared" si="21"/>
        <v>4.7321693785739587</v>
      </c>
      <c r="Z46" s="64"/>
      <c r="AA46" s="58">
        <f t="shared" si="22"/>
        <v>-0.25994835612709649</v>
      </c>
      <c r="AB46" s="58">
        <f t="shared" si="23"/>
        <v>13.140001021785302</v>
      </c>
      <c r="AC46" s="64"/>
      <c r="AD46" s="82">
        <f t="shared" si="24"/>
        <v>4.7834616824659231E-5</v>
      </c>
      <c r="AE46" s="82">
        <f t="shared" si="25"/>
        <v>7.0858149287360728E-4</v>
      </c>
      <c r="AF46" s="22">
        <f t="shared" si="26"/>
        <v>-0.25999619074392116</v>
      </c>
      <c r="AG46" s="22">
        <f t="shared" si="27"/>
        <v>13.139292440292429</v>
      </c>
      <c r="AH46" s="64"/>
      <c r="AI46" s="25">
        <f t="shared" si="28"/>
        <v>5</v>
      </c>
      <c r="AJ46" s="82">
        <f t="shared" si="29"/>
        <v>720851.07612942392</v>
      </c>
      <c r="AK46" s="82">
        <f t="shared" si="30"/>
        <v>458905.43101757852</v>
      </c>
      <c r="AL46" s="66"/>
      <c r="AM46" s="9" t="str">
        <f t="shared" si="31"/>
        <v>5 - 1</v>
      </c>
      <c r="AN46" s="18">
        <f t="shared" si="32"/>
        <v>-0.26000000000931323</v>
      </c>
      <c r="AO46" s="18">
        <f t="shared" si="33"/>
        <v>3.416400000126008</v>
      </c>
      <c r="AP46" s="9" t="str">
        <f t="shared" si="34"/>
        <v>458905.41,720851.24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workbookViewId="0">
      <selection activeCell="U27" sqref="U2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90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91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71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72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92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93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1136.1263999992364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568.06319999961818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2.9280702669678455E-3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36676.993930325239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37000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37000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107.39281540914547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1.9767150653386967E-3</v>
      </c>
      <c r="AB40" s="91">
        <f>SUM(AB42:AB65536)</f>
        <v>-2.1601372731296919E-3</v>
      </c>
      <c r="AC40" s="91"/>
      <c r="AD40" s="91">
        <f>SUM(AD42:AD65536)</f>
        <v>1.9767150653386967E-3</v>
      </c>
      <c r="AE40" s="91">
        <f>SUM(AE42:AE65536)</f>
        <v>-2.1601372731296919E-3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720850.97184136847</v>
      </c>
      <c r="AK40" s="92">
        <f>AK44+AG44</f>
        <v>458918.55052488355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377.93999999994412</v>
      </c>
      <c r="G41" s="72">
        <f>IF(D42=0,D41-$D$41,D41-D42)</f>
        <v>3517.179999999993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3537.4275675976614</v>
      </c>
      <c r="N41" s="36">
        <f>IF(F41=0,,ATAN(G41/F41))</f>
        <v>1.4637516641113537</v>
      </c>
      <c r="O41" s="36">
        <f>ABS(DEGREES(N41))</f>
        <v>83.86679260883146</v>
      </c>
      <c r="P41" s="37" t="str">
        <f>TEXT(INT(O41),"00")</f>
        <v>83</v>
      </c>
      <c r="Q41" s="38" t="str">
        <f>TEXT((O41-P41)*60,"00")</f>
        <v>52</v>
      </c>
      <c r="R41" s="39" t="str">
        <f>IF(L41="",IF(F41&gt;0,"S","N"),"")</f>
        <v>S</v>
      </c>
      <c r="S41" s="25" t="str">
        <f>IF(L41="",IF(INT(Q41)=60,INT(P41+1),P41),"due")</f>
        <v>83</v>
      </c>
      <c r="T41" s="38" t="str">
        <f>IF(L41="",IF(INT(Q41)=60,"00",Q41),L41)</f>
        <v>52</v>
      </c>
      <c r="U41" s="40" t="str">
        <f>IF(L41="",IF(G41&gt;0,"W","E"),"")</f>
        <v>W</v>
      </c>
      <c r="V41" s="41"/>
      <c r="W41" s="22">
        <f>IF(S41="due",90*(I41+K41),S41+T41/60)</f>
        <v>83.86666666666666</v>
      </c>
      <c r="X41" s="22">
        <f>IF(R41="",W41,IF(R41="N",IF(U41="E",180+W41,180-W41),IF(U41="E",360-W41,W41)))</f>
        <v>83.86666666666666</v>
      </c>
      <c r="Y41" s="22">
        <f>RADIANS(X41)</f>
        <v>1.4637494660059109</v>
      </c>
      <c r="Z41" s="64"/>
      <c r="AA41" s="58">
        <f>-M41*COS(Y41)</f>
        <v>-377.94773113153195</v>
      </c>
      <c r="AB41" s="58">
        <f>-M41*SIN(Y41)</f>
        <v>-3517.179169239525</v>
      </c>
      <c r="AC41" s="64"/>
      <c r="AD41" s="22">
        <v>0</v>
      </c>
      <c r="AE41" s="22">
        <v>0</v>
      </c>
      <c r="AF41" s="22">
        <f t="shared" ref="AF41:AG43" si="0">AA41-AD41</f>
        <v>-377.94773113153195</v>
      </c>
      <c r="AG41" s="22">
        <f t="shared" si="0"/>
        <v>-3517.179169239525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720850.68</v>
      </c>
      <c r="D42" s="60">
        <v>458933.04</v>
      </c>
      <c r="E42" s="79"/>
      <c r="F42" s="72">
        <f>IF(C43=0,C42-$C$42,C42-C43)</f>
        <v>39.220000000088476</v>
      </c>
      <c r="G42" s="72">
        <f>IF(D43=0,D42-$D$42,D42-D43)</f>
        <v>0.78999999997904524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39.227955593006719</v>
      </c>
      <c r="N42" s="36">
        <f>IF(F42=0,,ATAN(G42/F42))</f>
        <v>2.0140060767028505E-2</v>
      </c>
      <c r="O42" s="36">
        <f>ABS(DEGREES(N42))</f>
        <v>1.1539404810877449</v>
      </c>
      <c r="P42" s="37" t="str">
        <f>TEXT(INT(O42),"00")</f>
        <v>01</v>
      </c>
      <c r="Q42" s="38" t="str">
        <f>TEXT((O42-P42)*60,"00")</f>
        <v>09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09</v>
      </c>
      <c r="U42" s="40" t="str">
        <f>IF(L42="",IF(G42&gt;0,"W","E"),"")</f>
        <v>W</v>
      </c>
      <c r="V42" s="44"/>
      <c r="W42" s="22">
        <f>IF(S42="due",90*(I42+K42),S42+T42/60)</f>
        <v>1.1499999999999999</v>
      </c>
      <c r="X42" s="22">
        <f>IF(R42="",W42,IF(R42="N",IF(U42="E",180+W42,180-W42),IF(U42="E",360-W42,W42)))</f>
        <v>1.1499999999999999</v>
      </c>
      <c r="Y42" s="22">
        <f>RADIANS(X42)</f>
        <v>2.007128639793479E-2</v>
      </c>
      <c r="Z42" s="64"/>
      <c r="AA42" s="58">
        <f>-M42*COS(Y42)</f>
        <v>-39.220054239086409</v>
      </c>
      <c r="AB42" s="58">
        <f>-M42*SIN(Y42)</f>
        <v>-0.78730266735699406</v>
      </c>
      <c r="AC42" s="64"/>
      <c r="AD42" s="82">
        <f>$AA$40/$M$40*M42</f>
        <v>7.220454227567473E-4</v>
      </c>
      <c r="AE42" s="82">
        <f>$AB$40/$M$40*M42</f>
        <v>-7.8904504647071578E-4</v>
      </c>
      <c r="AF42" s="22">
        <f t="shared" si="0"/>
        <v>-39.220776284509164</v>
      </c>
      <c r="AG42" s="22">
        <f t="shared" si="0"/>
        <v>-0.78651362231052335</v>
      </c>
      <c r="AH42" s="63"/>
      <c r="AI42" s="38">
        <f>A42</f>
        <v>1</v>
      </c>
      <c r="AJ42" s="82">
        <f t="shared" ref="AJ42:AK44" si="1">AJ41+AF41</f>
        <v>720850.67226886842</v>
      </c>
      <c r="AK42" s="82">
        <f t="shared" si="1"/>
        <v>458933.04083076044</v>
      </c>
      <c r="AL42" s="66"/>
      <c r="AM42" s="9" t="str">
        <f>IF(A43=0,A42&amp;" - 1",A42&amp;" - "&amp;A43)</f>
        <v>1 - 2</v>
      </c>
      <c r="AN42" s="18">
        <f>F42</f>
        <v>39.220000000088476</v>
      </c>
      <c r="AO42" s="18">
        <f>AN42*G42</f>
        <v>30.983799999248049</v>
      </c>
      <c r="AP42" s="9" t="str">
        <f>D42&amp;","&amp;C42</f>
        <v>458933.04,720850.68</v>
      </c>
    </row>
    <row r="43" spans="1:44">
      <c r="A43" s="20">
        <f>A42+1</f>
        <v>2</v>
      </c>
      <c r="B43" s="44"/>
      <c r="C43" s="60">
        <v>720811.46</v>
      </c>
      <c r="D43" s="60">
        <v>458932.25</v>
      </c>
      <c r="E43" s="79"/>
      <c r="F43" s="72">
        <f>IF(C44=0,C43-$C$42,C43-C44)</f>
        <v>-0.34000000008381903</v>
      </c>
      <c r="G43" s="72">
        <f>IF(D44=0,D43-$D$42,D43-D44)</f>
        <v>14.479999999981374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14.483991162642898</v>
      </c>
      <c r="N43" s="36">
        <f>IF(F43=0,,ATAN(G43/F43))</f>
        <v>-1.5473199776669495</v>
      </c>
      <c r="O43" s="36">
        <f>ABS(DEGREES(N43))</f>
        <v>88.654904276593001</v>
      </c>
      <c r="P43" s="37" t="str">
        <f>TEXT(INT(O43),"00")</f>
        <v>88</v>
      </c>
      <c r="Q43" s="38" t="str">
        <f>TEXT((O43-P43)*60,"00")</f>
        <v>39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39</v>
      </c>
      <c r="U43" s="40" t="str">
        <f>IF(L43="",IF(G43&gt;0,"W","E"),"")</f>
        <v>W</v>
      </c>
      <c r="V43" s="44"/>
      <c r="W43" s="22">
        <f>IF(S43="due",90*(I43+K43),S43+T43/60)</f>
        <v>88.65</v>
      </c>
      <c r="X43" s="22">
        <f>IF(R43="",W43,IF(R43="N",IF(U43="E",180+W43,180-W43),IF(U43="E",360-W43,W43)))</f>
        <v>91.35</v>
      </c>
      <c r="Y43" s="22">
        <f>RADIANS(X43)</f>
        <v>1.5943582716968199</v>
      </c>
      <c r="Z43" s="64"/>
      <c r="AA43" s="58">
        <f>-M43*COS(Y43)</f>
        <v>0.3412394256439516</v>
      </c>
      <c r="AB43" s="58">
        <f>-M43*SIN(Y43)</f>
        <v>-14.479970844373401</v>
      </c>
      <c r="AC43" s="64"/>
      <c r="AD43" s="82">
        <f>$AA$40/$M$40*M43</f>
        <v>2.6659812789478834E-4</v>
      </c>
      <c r="AE43" s="82">
        <f>$AB$40/$M$40*M43</f>
        <v>-2.9133614809246896E-4</v>
      </c>
      <c r="AF43" s="22">
        <f t="shared" si="0"/>
        <v>0.34097282751605679</v>
      </c>
      <c r="AG43" s="22">
        <f t="shared" si="0"/>
        <v>-14.479679508225308</v>
      </c>
      <c r="AH43" s="64"/>
      <c r="AI43" s="25">
        <f>A43</f>
        <v>2</v>
      </c>
      <c r="AJ43" s="82">
        <f t="shared" si="1"/>
        <v>720811.45149258396</v>
      </c>
      <c r="AK43" s="82">
        <f t="shared" si="1"/>
        <v>458932.25431713811</v>
      </c>
      <c r="AL43" s="66"/>
      <c r="AM43" s="9" t="str">
        <f>IF(A44=0,A43&amp;" - 1",A43&amp;" - "&amp;A44)</f>
        <v>2 - 3</v>
      </c>
      <c r="AN43" s="18">
        <f>AN42+F42+F43</f>
        <v>78.100000000093132</v>
      </c>
      <c r="AO43" s="18">
        <f>AN43*G43</f>
        <v>1130.8879999998937</v>
      </c>
      <c r="AP43" s="9" t="str">
        <f>D43&amp;","&amp;C43</f>
        <v>458932.25,720811.46</v>
      </c>
    </row>
    <row r="44" spans="1:44" s="46" customFormat="1">
      <c r="A44" s="20">
        <f>A43+1</f>
        <v>3</v>
      </c>
      <c r="B44" s="44"/>
      <c r="C44" s="60">
        <v>720811.8</v>
      </c>
      <c r="D44" s="60">
        <v>458917.77</v>
      </c>
      <c r="E44" s="79"/>
      <c r="F44" s="72">
        <f>IF(C45=0,C44-$C$42,C44-C45)</f>
        <v>-39.179999999934807</v>
      </c>
      <c r="G44" s="72">
        <f>IF(D45=0,D44-$D$42,D44-D45)</f>
        <v>-0.77999999996973202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39.187763396178205</v>
      </c>
      <c r="N44" s="22">
        <f>IF(F44=0,,ATAN(G44/F44))</f>
        <v>1.9905486928613721E-2</v>
      </c>
      <c r="O44" s="22">
        <f>ABS(DEGREES(N44))</f>
        <v>1.140500390162394</v>
      </c>
      <c r="P44" s="24" t="str">
        <f>TEXT(INT(O44),"00")</f>
        <v>01</v>
      </c>
      <c r="Q44" s="25" t="str">
        <f>TEXT((O44-P44)*60,"00")</f>
        <v>08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08</v>
      </c>
      <c r="U44" s="24" t="str">
        <f>IF(L44="",IF(G44&gt;0,"W","E"),"")</f>
        <v>E</v>
      </c>
      <c r="V44" s="44"/>
      <c r="W44" s="22">
        <f>IF(S44="due",90*(I44+K44),S44+T44/60)</f>
        <v>1.1333333333333333</v>
      </c>
      <c r="X44" s="22">
        <f>IF(R44="",W44,IF(R44="N",IF(U44="E",180+W44,180-W44),IF(U44="E",360-W44,W44)))</f>
        <v>181.13333333333333</v>
      </c>
      <c r="Y44" s="22">
        <f>RADIANS(X44)</f>
        <v>3.1613730517790621</v>
      </c>
      <c r="Z44" s="64"/>
      <c r="AA44" s="58">
        <f>-M44*COS(Y44)</f>
        <v>39.180097262622731</v>
      </c>
      <c r="AB44" s="58">
        <f>-M44*SIN(Y44)</f>
        <v>0.77509901707258599</v>
      </c>
      <c r="AC44" s="64"/>
      <c r="AD44" s="82">
        <f>$AA$40/$M$40*M44</f>
        <v>7.2130562912458207E-4</v>
      </c>
      <c r="AE44" s="82">
        <f>$AB$40/$M$40*M44</f>
        <v>-7.8823660633319382E-4</v>
      </c>
      <c r="AF44" s="22">
        <f>AA44-AD44</f>
        <v>39.179375956993603</v>
      </c>
      <c r="AG44" s="22">
        <f>AB44-AE44</f>
        <v>0.7758872536789192</v>
      </c>
      <c r="AH44" s="64"/>
      <c r="AI44" s="25">
        <f>A44</f>
        <v>3</v>
      </c>
      <c r="AJ44" s="82">
        <f t="shared" si="1"/>
        <v>720811.79246541148</v>
      </c>
      <c r="AK44" s="82">
        <f t="shared" si="1"/>
        <v>458917.77463762986</v>
      </c>
      <c r="AL44" s="66"/>
      <c r="AM44" s="9" t="str">
        <f>IF(A45=0,A44&amp;" - 1",A44&amp;" - "&amp;A45)</f>
        <v>3 - 4</v>
      </c>
      <c r="AN44" s="18">
        <f>AN43+F43+F44</f>
        <v>38.580000000074506</v>
      </c>
      <c r="AO44" s="18">
        <f>AN44*G44</f>
        <v>-30.092399998890375</v>
      </c>
      <c r="AP44" s="9" t="str">
        <f>D44&amp;","&amp;C44</f>
        <v>458917.77,720811.8</v>
      </c>
    </row>
    <row r="45" spans="1:44" s="46" customFormat="1">
      <c r="A45" s="20">
        <f>A44+1</f>
        <v>4</v>
      </c>
      <c r="B45" s="44"/>
      <c r="C45" s="60">
        <v>720850.98</v>
      </c>
      <c r="D45" s="60">
        <v>458918.55</v>
      </c>
      <c r="E45" s="79"/>
      <c r="F45" s="72">
        <f>IF(C46=0,C45-$C$42,C45-C46)</f>
        <v>0.29999999993015081</v>
      </c>
      <c r="G45" s="72">
        <f>IF(D46=0,D45-$D$42,D45-D46)</f>
        <v>-14.489999999990687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14.493105257317639</v>
      </c>
      <c r="N45" s="22">
        <f>IF(F45=0,,ATAN(G45/F45))</f>
        <v>-1.5500953505585726</v>
      </c>
      <c r="O45" s="22">
        <f>ABS(DEGREES(N45))</f>
        <v>88.813921429858027</v>
      </c>
      <c r="P45" s="24" t="str">
        <f>TEXT(INT(O45),"00")</f>
        <v>88</v>
      </c>
      <c r="Q45" s="25" t="str">
        <f>TEXT((O45-P45)*60,"00")</f>
        <v>49</v>
      </c>
      <c r="R45" s="23" t="str">
        <f>IF(L45="",IF(F45&gt;0,"S","N"),"")</f>
        <v>S</v>
      </c>
      <c r="S45" s="25" t="str">
        <f>IF(L45="",IF(INT(Q45)=60,INT(P45+1),P45),"due")</f>
        <v>88</v>
      </c>
      <c r="T45" s="25" t="str">
        <f>IF(L45="",IF(INT(Q45)=60,"00",Q45),L45)</f>
        <v>49</v>
      </c>
      <c r="U45" s="24" t="str">
        <f>IF(L45="",IF(G45&gt;0,"W","E"),"")</f>
        <v>E</v>
      </c>
      <c r="V45" s="44"/>
      <c r="W45" s="22">
        <f>IF(S45="due",90*(I45+K45),S45+T45/60)</f>
        <v>88.816666666666663</v>
      </c>
      <c r="X45" s="22">
        <f>IF(R45="",W45,IF(R45="N",IF(U45="E",180+W45,180-W45),IF(U45="E",360-W45,W45)))</f>
        <v>271.18333333333334</v>
      </c>
      <c r="Y45" s="22">
        <f>RADIANS(X45)</f>
        <v>4.7330420431999558</v>
      </c>
      <c r="Z45" s="64"/>
      <c r="AA45" s="58">
        <f>-M45*COS(Y45)</f>
        <v>-0.29930573411493167</v>
      </c>
      <c r="AB45" s="58">
        <f>-M45*SIN(Y45)</f>
        <v>14.490014357384679</v>
      </c>
      <c r="AC45" s="64"/>
      <c r="AD45" s="82">
        <f>$AA$40/$M$40*M45</f>
        <v>2.6676588556257875E-4</v>
      </c>
      <c r="AE45" s="82">
        <f>$AB$40/$M$40*M45</f>
        <v>-2.9151947223331334E-4</v>
      </c>
      <c r="AF45" s="22">
        <f>AA45-AD45</f>
        <v>-0.29957250000049424</v>
      </c>
      <c r="AG45" s="22">
        <f>AB45-AE45</f>
        <v>14.490305876856912</v>
      </c>
      <c r="AH45" s="64"/>
      <c r="AI45" s="25">
        <f>A45</f>
        <v>4</v>
      </c>
      <c r="AJ45" s="82">
        <f t="shared" ref="AJ45" si="2">AJ44+AF44</f>
        <v>720850.97184136847</v>
      </c>
      <c r="AK45" s="82">
        <f t="shared" ref="AK45" si="3">AK44+AG44</f>
        <v>458918.55052488355</v>
      </c>
      <c r="AL45" s="66"/>
      <c r="AM45" s="9" t="str">
        <f>IF(A46=0,A45&amp;" - 1",A45&amp;" - "&amp;A46)</f>
        <v>4 - 1</v>
      </c>
      <c r="AN45" s="18">
        <f>AN44+F44+F45</f>
        <v>-0.29999999993015081</v>
      </c>
      <c r="AO45" s="18">
        <f>AN45*G45</f>
        <v>4.3469999989850914</v>
      </c>
      <c r="AP45" s="9" t="str">
        <f>D45&amp;","&amp;C45</f>
        <v>458918.55,720850.98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workbookViewId="0">
      <selection activeCell="S16" sqref="S1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94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95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71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72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73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96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1138.2071000034771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569.10355000173854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9.4359859993442216E-4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113928.30444842721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110000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110000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107.50258857043852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8.3120919570944807E-4</v>
      </c>
      <c r="AB40" s="91">
        <f>SUM(AB42:AB65536)</f>
        <v>4.4662018625030164E-4</v>
      </c>
      <c r="AC40" s="91"/>
      <c r="AD40" s="91">
        <f>SUM(AD42:AD65536)</f>
        <v>8.3120919570944807E-4</v>
      </c>
      <c r="AE40" s="91">
        <f>SUM(AE42:AE65536)</f>
        <v>4.4662018625030164E-4</v>
      </c>
      <c r="AF40" s="91">
        <f>SUM(AF42:AF65536)</f>
        <v>0</v>
      </c>
      <c r="AG40" s="91">
        <f>SUM(AG42:AG65536)</f>
        <v>-1.3322676295501878E-15</v>
      </c>
      <c r="AH40" s="92"/>
      <c r="AI40" s="93">
        <v>1</v>
      </c>
      <c r="AJ40" s="92">
        <f>AJ44+AF44</f>
        <v>720811.45251793962</v>
      </c>
      <c r="AK40" s="92">
        <f>AK44+AG44</f>
        <v>458932.25369106582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377.93999999994412</v>
      </c>
      <c r="G41" s="72">
        <f>IF(D42=0,D41-$D$41,D41-D42)</f>
        <v>3517.179999999993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3537.4275675976614</v>
      </c>
      <c r="N41" s="36">
        <f>IF(F41=0,,ATAN(G41/F41))</f>
        <v>1.4637516641113537</v>
      </c>
      <c r="O41" s="36">
        <f>ABS(DEGREES(N41))</f>
        <v>83.86679260883146</v>
      </c>
      <c r="P41" s="37" t="str">
        <f>TEXT(INT(O41),"00")</f>
        <v>83</v>
      </c>
      <c r="Q41" s="38" t="str">
        <f>TEXT((O41-P41)*60,"00")</f>
        <v>52</v>
      </c>
      <c r="R41" s="39" t="str">
        <f>IF(L41="",IF(F41&gt;0,"S","N"),"")</f>
        <v>S</v>
      </c>
      <c r="S41" s="25" t="str">
        <f>IF(L41="",IF(INT(Q41)=60,INT(P41+1),P41),"due")</f>
        <v>83</v>
      </c>
      <c r="T41" s="38" t="str">
        <f>IF(L41="",IF(INT(Q41)=60,"00",Q41),L41)</f>
        <v>52</v>
      </c>
      <c r="U41" s="40" t="str">
        <f>IF(L41="",IF(G41&gt;0,"W","E"),"")</f>
        <v>W</v>
      </c>
      <c r="V41" s="41"/>
      <c r="W41" s="22">
        <f>IF(S41="due",90*(I41+K41),S41+T41/60)</f>
        <v>83.86666666666666</v>
      </c>
      <c r="X41" s="22">
        <f>IF(R41="",W41,IF(R41="N",IF(U41="E",180+W41,180-W41),IF(U41="E",360-W41,W41)))</f>
        <v>83.86666666666666</v>
      </c>
      <c r="Y41" s="22">
        <f>RADIANS(X41)</f>
        <v>1.4637494660059109</v>
      </c>
      <c r="Z41" s="64"/>
      <c r="AA41" s="58">
        <f>-M41*COS(Y41)</f>
        <v>-377.94773113153195</v>
      </c>
      <c r="AB41" s="58">
        <f>-M41*SIN(Y41)</f>
        <v>-3517.179169239525</v>
      </c>
      <c r="AC41" s="64"/>
      <c r="AD41" s="22">
        <v>0</v>
      </c>
      <c r="AE41" s="22">
        <v>0</v>
      </c>
      <c r="AF41" s="22">
        <f t="shared" ref="AF41:AG43" si="0">AA41-AD41</f>
        <v>-377.94773113153195</v>
      </c>
      <c r="AG41" s="22">
        <f t="shared" si="0"/>
        <v>-3517.179169239525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720850.68</v>
      </c>
      <c r="D42" s="60">
        <v>458933.04</v>
      </c>
      <c r="E42" s="79"/>
      <c r="F42" s="72">
        <f>IF(C43=0,C42-$C$42,C42-C43)</f>
        <v>0.2900000000372529</v>
      </c>
      <c r="G42" s="72">
        <f>IF(D43=0,D42-$D$42,D42-D43)</f>
        <v>-14.490000000048894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14.492901710887249</v>
      </c>
      <c r="N42" s="36">
        <f>IF(F42=0,,ATAN(G42/F42))</f>
        <v>-1.550785195719395</v>
      </c>
      <c r="O42" s="36">
        <f>ABS(DEGREES(N42))</f>
        <v>88.853446646090674</v>
      </c>
      <c r="P42" s="37" t="str">
        <f>TEXT(INT(O42),"00")</f>
        <v>88</v>
      </c>
      <c r="Q42" s="38" t="str">
        <f>TEXT((O42-P42)*60,"00")</f>
        <v>51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51</v>
      </c>
      <c r="U42" s="40" t="str">
        <f>IF(L42="",IF(G42&gt;0,"W","E"),"")</f>
        <v>E</v>
      </c>
      <c r="V42" s="44"/>
      <c r="W42" s="22">
        <f>IF(S42="due",90*(I42+K42),S42+T42/60)</f>
        <v>88.85</v>
      </c>
      <c r="X42" s="22">
        <f>IF(R42="",W42,IF(R42="N",IF(U42="E",180+W42,180-W42),IF(U42="E",360-W42,W42)))</f>
        <v>271.14999999999998</v>
      </c>
      <c r="Y42" s="22">
        <f>RADIANS(X42)</f>
        <v>4.7324602667826241</v>
      </c>
      <c r="Z42" s="64"/>
      <c r="AA42" s="58">
        <f>-M42*COS(Y42)</f>
        <v>-0.29087165013407201</v>
      </c>
      <c r="AB42" s="58">
        <f>-M42*SIN(Y42)</f>
        <v>14.489982528788184</v>
      </c>
      <c r="AC42" s="64"/>
      <c r="AD42" s="82">
        <f>$AA$40/$M$40*M42</f>
        <v>1.1205900559975264E-4</v>
      </c>
      <c r="AE42" s="82">
        <f>$AB$40/$M$40*M42</f>
        <v>6.0210852105971532E-5</v>
      </c>
      <c r="AF42" s="22">
        <f t="shared" si="0"/>
        <v>-0.29098370913967175</v>
      </c>
      <c r="AG42" s="22">
        <f t="shared" si="0"/>
        <v>14.489922317936077</v>
      </c>
      <c r="AH42" s="63"/>
      <c r="AI42" s="38">
        <f>A42</f>
        <v>1</v>
      </c>
      <c r="AJ42" s="82">
        <f t="shared" ref="AJ42:AK44" si="1">AJ41+AF41</f>
        <v>720850.67226886842</v>
      </c>
      <c r="AK42" s="82">
        <f t="shared" si="1"/>
        <v>458933.04083076044</v>
      </c>
      <c r="AL42" s="66"/>
      <c r="AM42" s="9" t="str">
        <f>IF(A43=0,A42&amp;" - 1",A42&amp;" - "&amp;A43)</f>
        <v>1 - 2</v>
      </c>
      <c r="AN42" s="18">
        <f>F42</f>
        <v>0.2900000000372529</v>
      </c>
      <c r="AO42" s="18">
        <f>AN42*G42</f>
        <v>-4.2021000005539744</v>
      </c>
      <c r="AP42" s="9" t="str">
        <f>D42&amp;","&amp;C42</f>
        <v>458933.04,720850.68</v>
      </c>
    </row>
    <row r="43" spans="1:44">
      <c r="A43" s="20">
        <f>A42+1</f>
        <v>2</v>
      </c>
      <c r="B43" s="44"/>
      <c r="C43" s="60">
        <v>720850.39</v>
      </c>
      <c r="D43" s="60">
        <v>458947.53</v>
      </c>
      <c r="E43" s="79"/>
      <c r="F43" s="72">
        <f>IF(C44=0,C43-$C$42,C43-C44)</f>
        <v>39.270000000018626</v>
      </c>
      <c r="G43" s="72">
        <f>IF(D44=0,D43-$D$42,D43-D44)</f>
        <v>0.78000000002793968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39.277745607423888</v>
      </c>
      <c r="N43" s="36">
        <f>IF(F43=0,,ATAN(G43/F43))</f>
        <v>1.9859879029394522E-2</v>
      </c>
      <c r="O43" s="36">
        <f>ABS(DEGREES(N43))</f>
        <v>1.1378872500246759</v>
      </c>
      <c r="P43" s="37" t="str">
        <f>TEXT(INT(O43),"00")</f>
        <v>01</v>
      </c>
      <c r="Q43" s="38" t="str">
        <f>TEXT((O43-P43)*60,"00")</f>
        <v>08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08</v>
      </c>
      <c r="U43" s="40" t="str">
        <f>IF(L43="",IF(G43&gt;0,"W","E"),"")</f>
        <v>W</v>
      </c>
      <c r="V43" s="44"/>
      <c r="W43" s="22">
        <f>IF(S43="due",90*(I43+K43),S43+T43/60)</f>
        <v>1.1333333333333333</v>
      </c>
      <c r="X43" s="22">
        <f>IF(R43="",W43,IF(R43="N",IF(U43="E",180+W43,180-W43),IF(U43="E",360-W43,W43)))</f>
        <v>1.1333333333333333</v>
      </c>
      <c r="Y43" s="22">
        <f>RADIANS(X43)</f>
        <v>1.9780398189269067E-2</v>
      </c>
      <c r="Z43" s="64"/>
      <c r="AA43" s="58">
        <f>-M43*COS(Y43)</f>
        <v>-39.270061871035558</v>
      </c>
      <c r="AB43" s="58">
        <f>-M43*SIN(Y43)</f>
        <v>-0.77687878497578844</v>
      </c>
      <c r="AC43" s="64"/>
      <c r="AD43" s="82">
        <f>$AA$40/$M$40*M43</f>
        <v>3.0369522975937714E-4</v>
      </c>
      <c r="AE43" s="82">
        <f>$AB$40/$M$40*M43</f>
        <v>1.63179643317942E-4</v>
      </c>
      <c r="AF43" s="22">
        <f t="shared" si="0"/>
        <v>-39.270365566265319</v>
      </c>
      <c r="AG43" s="22">
        <f t="shared" si="0"/>
        <v>-0.77704196461910635</v>
      </c>
      <c r="AH43" s="64"/>
      <c r="AI43" s="25">
        <f>A43</f>
        <v>2</v>
      </c>
      <c r="AJ43" s="82">
        <f t="shared" si="1"/>
        <v>720850.38128515927</v>
      </c>
      <c r="AK43" s="82">
        <f t="shared" si="1"/>
        <v>458947.53075307835</v>
      </c>
      <c r="AL43" s="66"/>
      <c r="AM43" s="9" t="str">
        <f>IF(A44=0,A43&amp;" - 1",A43&amp;" - "&amp;A44)</f>
        <v>2 - 3</v>
      </c>
      <c r="AN43" s="18">
        <f>AN42+F42+F43</f>
        <v>39.850000000093132</v>
      </c>
      <c r="AO43" s="18">
        <f>AN43*G43</f>
        <v>31.08300000118604</v>
      </c>
      <c r="AP43" s="9" t="str">
        <f>D43&amp;","&amp;C43</f>
        <v>458947.53,720850.39</v>
      </c>
    </row>
    <row r="44" spans="1:44" s="46" customFormat="1">
      <c r="A44" s="20">
        <f>A43+1</f>
        <v>3</v>
      </c>
      <c r="B44" s="44"/>
      <c r="C44" s="60">
        <v>720811.12</v>
      </c>
      <c r="D44" s="60">
        <v>458946.75</v>
      </c>
      <c r="E44" s="79"/>
      <c r="F44" s="72">
        <f>IF(C45=0,C44-$C$42,C44-C45)</f>
        <v>-0.33999999996740371</v>
      </c>
      <c r="G44" s="72">
        <f>IF(D45=0,D44-$D$42,D44-D45)</f>
        <v>14.5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14.503985659120662</v>
      </c>
      <c r="N44" s="22">
        <f>IF(F44=0,,ATAN(G44/F44))</f>
        <v>-1.5473523469744339</v>
      </c>
      <c r="O44" s="22">
        <f>ABS(DEGREES(N44))</f>
        <v>88.656758901297621</v>
      </c>
      <c r="P44" s="24" t="str">
        <f>TEXT(INT(O44),"00")</f>
        <v>88</v>
      </c>
      <c r="Q44" s="25" t="str">
        <f>TEXT((O44-P44)*60,"00")</f>
        <v>39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39</v>
      </c>
      <c r="U44" s="24" t="str">
        <f>IF(L44="",IF(G44&gt;0,"W","E"),"")</f>
        <v>W</v>
      </c>
      <c r="V44" s="44"/>
      <c r="W44" s="22">
        <f>IF(S44="due",90*(I44+K44),S44+T44/60)</f>
        <v>88.65</v>
      </c>
      <c r="X44" s="22">
        <f>IF(R44="",W44,IF(R44="N",IF(U44="E",180+W44,180-W44),IF(U44="E",360-W44,W44)))</f>
        <v>91.35</v>
      </c>
      <c r="Y44" s="22">
        <f>RADIANS(X44)</f>
        <v>1.5943582716968199</v>
      </c>
      <c r="Z44" s="64"/>
      <c r="AA44" s="58">
        <f>-M44*COS(Y44)</f>
        <v>0.34171049127893416</v>
      </c>
      <c r="AB44" s="58">
        <f>-M44*SIN(Y44)</f>
        <v>-14.499959790983137</v>
      </c>
      <c r="AC44" s="64"/>
      <c r="AD44" s="82">
        <f>$AA$40/$M$40*M44</f>
        <v>1.1214470660303913E-4</v>
      </c>
      <c r="AE44" s="82">
        <f>$AB$40/$M$40*M44</f>
        <v>6.0256900439227731E-5</v>
      </c>
      <c r="AF44" s="22">
        <f>AA44-AD44</f>
        <v>0.34159834657233112</v>
      </c>
      <c r="AG44" s="22">
        <f>AB44-AE44</f>
        <v>-14.500020047883577</v>
      </c>
      <c r="AH44" s="64"/>
      <c r="AI44" s="25">
        <f>A44</f>
        <v>3</v>
      </c>
      <c r="AJ44" s="82">
        <f t="shared" si="1"/>
        <v>720811.11091959302</v>
      </c>
      <c r="AK44" s="82">
        <f t="shared" si="1"/>
        <v>458946.75371111371</v>
      </c>
      <c r="AL44" s="66"/>
      <c r="AM44" s="9" t="str">
        <f>IF(A45=0,A44&amp;" - 1",A44&amp;" - "&amp;A45)</f>
        <v>3 - 4</v>
      </c>
      <c r="AN44" s="18">
        <f>AN43+F43+F44</f>
        <v>78.780000000144355</v>
      </c>
      <c r="AO44" s="18">
        <f>AN44*G44</f>
        <v>1142.3100000020931</v>
      </c>
      <c r="AP44" s="9" t="str">
        <f>D44&amp;","&amp;C44</f>
        <v>458946.75,720811.12</v>
      </c>
    </row>
    <row r="45" spans="1:44" s="46" customFormat="1">
      <c r="A45" s="20">
        <f>A44+1</f>
        <v>4</v>
      </c>
      <c r="B45" s="44"/>
      <c r="C45" s="60">
        <v>720811.46</v>
      </c>
      <c r="D45" s="60">
        <v>458932.25</v>
      </c>
      <c r="E45" s="79"/>
      <c r="F45" s="72">
        <f>IF(C46=0,C45-$C$42,C45-C46)</f>
        <v>-39.220000000088476</v>
      </c>
      <c r="G45" s="72">
        <f>IF(D46=0,D45-$D$42,D45-D46)</f>
        <v>-0.78999999997904524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39.227955593006719</v>
      </c>
      <c r="N45" s="22">
        <f>IF(F45=0,,ATAN(G45/F45))</f>
        <v>2.0140060767028505E-2</v>
      </c>
      <c r="O45" s="22">
        <f>ABS(DEGREES(N45))</f>
        <v>1.1539404810877449</v>
      </c>
      <c r="P45" s="24" t="str">
        <f>TEXT(INT(O45),"00")</f>
        <v>01</v>
      </c>
      <c r="Q45" s="25" t="str">
        <f>TEXT((O45-P45)*60,"00")</f>
        <v>09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09</v>
      </c>
      <c r="U45" s="24" t="str">
        <f>IF(L45="",IF(G45&gt;0,"W","E"),"")</f>
        <v>E</v>
      </c>
      <c r="V45" s="44"/>
      <c r="W45" s="22">
        <f>IF(S45="due",90*(I45+K45),S45+T45/60)</f>
        <v>1.1499999999999999</v>
      </c>
      <c r="X45" s="22">
        <f>IF(R45="",W45,IF(R45="N",IF(U45="E",180+W45,180-W45),IF(U45="E",360-W45,W45)))</f>
        <v>181.15</v>
      </c>
      <c r="Y45" s="22">
        <f>RADIANS(X45)</f>
        <v>3.161663939987728</v>
      </c>
      <c r="Z45" s="64"/>
      <c r="AA45" s="58">
        <f>-M45*COS(Y45)</f>
        <v>39.220054239086409</v>
      </c>
      <c r="AB45" s="58">
        <f>-M45*SIN(Y45)</f>
        <v>0.7873026673569925</v>
      </c>
      <c r="AC45" s="64"/>
      <c r="AD45" s="82">
        <f>$AA$40/$M$40*M45</f>
        <v>3.0331025374727921E-4</v>
      </c>
      <c r="AE45" s="82">
        <f>$AB$40/$M$40*M45</f>
        <v>1.6297279038716042E-4</v>
      </c>
      <c r="AF45" s="22">
        <f>AA45-AD45</f>
        <v>39.21975092883266</v>
      </c>
      <c r="AG45" s="22">
        <f>AB45-AE45</f>
        <v>0.78713969456660537</v>
      </c>
      <c r="AH45" s="64"/>
      <c r="AI45" s="25">
        <f>A45</f>
        <v>4</v>
      </c>
      <c r="AJ45" s="82">
        <f t="shared" ref="AJ45" si="2">AJ44+AF44</f>
        <v>720811.45251793962</v>
      </c>
      <c r="AK45" s="82">
        <f t="shared" ref="AK45" si="3">AK44+AG44</f>
        <v>458932.25369106582</v>
      </c>
      <c r="AL45" s="66"/>
      <c r="AM45" s="9" t="str">
        <f>IF(A46=0,A45&amp;" - 1",A45&amp;" - "&amp;A46)</f>
        <v>4 - 1</v>
      </c>
      <c r="AN45" s="18">
        <f>AN44+F44+F45</f>
        <v>39.220000000088476</v>
      </c>
      <c r="AO45" s="18">
        <f>AN45*G45</f>
        <v>-30.983799999248049</v>
      </c>
      <c r="AP45" s="9" t="str">
        <f>D45&amp;","&amp;C45</f>
        <v>458932.25,720811.46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2195</vt:lpstr>
      <vt:lpstr>2196</vt:lpstr>
      <vt:lpstr>2197</vt:lpstr>
      <vt:lpstr>2198</vt:lpstr>
      <vt:lpstr>2199</vt:lpstr>
      <vt:lpstr>2200</vt:lpstr>
      <vt:lpstr>2201</vt:lpstr>
      <vt:lpstr>2202</vt:lpstr>
      <vt:lpstr>2203</vt:lpstr>
      <vt:lpstr>2204</vt:lpstr>
      <vt:lpstr>'2195'!Print_Area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2007-04-10T09:38:05Z</dcterms:modified>
</cp:coreProperties>
</file>