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205" sheetId="2" r:id="rId1"/>
    <sheet name="2206" sheetId="4" r:id="rId2"/>
    <sheet name="2207" sheetId="5" r:id="rId3"/>
    <sheet name="2208" sheetId="6" r:id="rId4"/>
    <sheet name="2209" sheetId="7" r:id="rId5"/>
    <sheet name="2210" sheetId="8" r:id="rId6"/>
    <sheet name="2211" sheetId="9" r:id="rId7"/>
    <sheet name="2212" sheetId="10" r:id="rId8"/>
    <sheet name="2213" sheetId="11" r:id="rId9"/>
    <sheet name="2214" sheetId="3" r:id="rId10"/>
  </sheets>
  <definedNames>
    <definedName name="_xlnm.Print_Area" localSheetId="0">'2205'!$A$1:$AJ$43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6" i="8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6" i="5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5" i="9"/>
  <c r="AA45"/>
  <c r="AB46" i="8"/>
  <c r="AA46"/>
  <c r="AB45"/>
  <c r="AA45"/>
  <c r="AB46" i="7"/>
  <c r="AA46"/>
  <c r="AB45"/>
  <c r="AA45"/>
  <c r="AB45" i="6"/>
  <c r="AA45"/>
  <c r="AB46" i="5"/>
  <c r="AA46"/>
  <c r="AB45"/>
  <c r="AA45"/>
  <c r="AB46" i="4"/>
  <c r="AA46"/>
  <c r="AB45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0"/>
  <c r="AK45"/>
  <c r="AK40"/>
  <c r="AJ45" i="8"/>
  <c r="AJ46" s="1"/>
  <c r="AJ40"/>
  <c r="AK45"/>
  <c r="AK46" s="1"/>
  <c r="AK40"/>
  <c r="AJ45" i="7"/>
  <c r="AJ46" s="1"/>
  <c r="AJ40"/>
  <c r="AK45"/>
  <c r="AK46" s="1"/>
  <c r="AK40"/>
  <c r="AJ45" i="6"/>
  <c r="AJ40"/>
  <c r="AK45"/>
  <c r="AK40"/>
  <c r="AJ45" i="5"/>
  <c r="AJ46" s="1"/>
  <c r="AJ40"/>
  <c r="AK45"/>
  <c r="AK46" s="1"/>
  <c r="AK40"/>
  <c r="AJ45" i="4"/>
  <c r="AJ46" s="1"/>
  <c r="AJ40"/>
  <c r="AK45"/>
  <c r="AK46" s="1"/>
  <c r="AK40"/>
  <c r="AJ40" i="2"/>
  <c r="AJ45"/>
  <c r="AK40"/>
  <c r="AK45"/>
</calcChain>
</file>

<file path=xl/sharedStrings.xml><?xml version="1.0" encoding="utf-8"?>
<sst xmlns="http://schemas.openxmlformats.org/spreadsheetml/2006/main" count="928" uniqueCount="106">
  <si>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</si>
  <si>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</si>
  <si>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</si>
  <si>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</si>
  <si>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</si>
  <si>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</si>
  <si>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</si>
  <si>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</si>
  <si>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</si>
  <si>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</si>
  <si>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</si>
  <si>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</si>
  <si>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</si>
  <si>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</si>
  <si>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</si>
  <si>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</si>
  <si>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</si>
  <si>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</si>
  <si>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</si>
  <si>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</si>
  <si>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</si>
  <si>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</si>
  <si>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</si>
  <si>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</si>
  <si>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</si>
  <si>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</si>
  <si>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</si>
  <si>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</si>
  <si>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</si>
  <si>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</si>
  <si>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</si>
  <si>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</si>
  <si>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</si>
  <si>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</si>
  <si>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</si>
  <si>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</si>
  <si>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</si>
  <si>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</si>
  <si>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</si>
  <si>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</si>
  <si>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</si>
  <si>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</si>
  <si>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</si>
  <si>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</si>
  <si>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</si>
  <si>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</si>
  <si>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</si>
  <si>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</si>
  <si>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</si>
  <si>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</si>
  <si>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</si>
  <si>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</si>
  <si>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</si>
  <si>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</si>
  <si>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</si>
  <si>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</si>
  <si>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</si>
  <si>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2205</t>
  </si>
  <si>
    <t>6 31 N. 124 37 E.</t>
  </si>
  <si>
    <t>Norala</t>
  </si>
  <si>
    <t>South Cotabato</t>
  </si>
  <si>
    <t>Mindanao</t>
  </si>
  <si>
    <t>E.E. Orodio</t>
  </si>
  <si>
    <t>Sept. 4-15, 1978</t>
  </si>
  <si>
    <t>Gorecho, Lencio</t>
  </si>
  <si>
    <t>409, C-3</t>
  </si>
  <si>
    <t>Lapuz ( Bo.6 )</t>
  </si>
  <si>
    <t>570.3</t>
  </si>
  <si>
    <t>BLLM 1</t>
  </si>
  <si>
    <t>2206</t>
  </si>
  <si>
    <t>Biboso, Gil</t>
  </si>
  <si>
    <t>409 C-3</t>
  </si>
  <si>
    <t>6 31 N. 124 37</t>
  </si>
  <si>
    <t>Lapuz (Bo. 6)</t>
  </si>
  <si>
    <t>September 4-15, 1978</t>
  </si>
  <si>
    <t>566.63</t>
  </si>
  <si>
    <t>2207</t>
  </si>
  <si>
    <t>Delgado, Reynaldo</t>
  </si>
  <si>
    <t>1,410.13</t>
  </si>
  <si>
    <t>2208</t>
  </si>
  <si>
    <t>Hunas, Leticia</t>
  </si>
  <si>
    <t>Lapuz (Bo.6)</t>
  </si>
  <si>
    <t>1,415.89</t>
  </si>
  <si>
    <t>2209</t>
  </si>
  <si>
    <t>Selauso, Delia</t>
  </si>
  <si>
    <t>September 4-15,1978</t>
  </si>
  <si>
    <t>1,410.16</t>
  </si>
  <si>
    <t>2210</t>
  </si>
  <si>
    <t>Bagaforo, Restituto</t>
  </si>
  <si>
    <t>1,410.93</t>
  </si>
  <si>
    <t>2211</t>
  </si>
  <si>
    <t>Selauso, Sonia</t>
  </si>
  <si>
    <t>1,415.35</t>
  </si>
  <si>
    <t>2212</t>
  </si>
  <si>
    <t>Bornales, Leon</t>
  </si>
  <si>
    <t>1,410.59</t>
  </si>
  <si>
    <t>2213</t>
  </si>
  <si>
    <t>Fallaper, Francisco</t>
  </si>
  <si>
    <t>1204.40</t>
  </si>
  <si>
    <t>2214</t>
  </si>
  <si>
    <t>Bagaforo, Maria</t>
  </si>
  <si>
    <t>409 C-9</t>
  </si>
  <si>
    <t xml:space="preserve">South Cotabato </t>
  </si>
  <si>
    <t>Sept. 4-15,1978</t>
  </si>
  <si>
    <t>1,209.04</t>
  </si>
  <si>
    <t>BBLM 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</si>
</sst>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A29" sqref="A29:B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64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65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66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59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60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61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1140.6088999982935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570.30444999914675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2.4715555221197011E-3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43576.828025496252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107.70254994287581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4.1639604215504278E-4</v>
      </c>
      <c r="AB40" s="91">
        <f>SUM(AB42:AB65536)</f>
        <v>-2.436226802865038E-3</v>
      </c>
      <c r="AC40" s="91"/>
      <c r="AD40" s="91">
        <f>SUM(AD42:AD65536)</f>
        <v>4.1639604215504278E-4</v>
      </c>
      <c r="AE40" s="91">
        <f>SUM(AE42:AE65536)</f>
        <v>-2.4362268028650376E-3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720810.35522236943</v>
      </c>
      <c r="AK40" s="92">
        <f>AK44+AG44</f>
        <v>458961.28609154827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378.52000000001863</v>
      </c>
      <c r="G41" s="72">
        <f>IF(D42=0,D41-$D$41,D41-D42)</f>
        <v>3488.1999999999534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3508.6773334690793</v>
      </c>
      <c r="N41" s="36">
        <f>IF(F41=0,,ATAN(G41/F41))</f>
        <v>1.4627048553401183</v>
      </c>
      <c r="O41" s="36">
        <f>ABS(DEGREES(N41))</f>
        <v>83.806814884282389</v>
      </c>
      <c r="P41" s="37" t="str">
        <f>TEXT(INT(O41),"00")</f>
        <v>83</v>
      </c>
      <c r="Q41" s="38" t="str">
        <f>TEXT((O41-P41)*60,"00")</f>
        <v>48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48</v>
      </c>
      <c r="U41" s="40" t="str">
        <f>IF(L41="",IF(G41&gt;0,"W","E"),"")</f>
        <v>W</v>
      </c>
      <c r="V41" s="41"/>
      <c r="W41" s="22">
        <f>IF(S41="due",90*(I41+K41),S41+T41/60)</f>
        <v>83.8</v>
      </c>
      <c r="X41" s="22">
        <f>IF(R41="",W41,IF(R41="N",IF(U41="E",180+W41,180-W41),IF(U41="E",360-W41,W41)))</f>
        <v>83.8</v>
      </c>
      <c r="Y41" s="22">
        <f>RADIANS(X41)</f>
        <v>1.4625859131712482</v>
      </c>
      <c r="Z41" s="64"/>
      <c r="AA41" s="58">
        <f>-M41*COS(Y41)</f>
        <v>-378.93489139498683</v>
      </c>
      <c r="AB41" s="58">
        <f>-M41*SIN(Y41)</f>
        <v>-3488.1549533360981</v>
      </c>
      <c r="AC41" s="64"/>
      <c r="AD41" s="22">
        <v>0</v>
      </c>
      <c r="AE41" s="22">
        <v>0</v>
      </c>
      <c r="AF41" s="22">
        <f t="shared" ref="AF41:AG43" si="0">AA41-AD41</f>
        <v>-378.93489139498683</v>
      </c>
      <c r="AG41" s="22">
        <f t="shared" si="0"/>
        <v>-3488.1549533360981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720850.1</v>
      </c>
      <c r="D42" s="60">
        <v>458962.02</v>
      </c>
      <c r="E42" s="79"/>
      <c r="F42" s="72">
        <f>IF(C43=0,C42-$C$42,C42-C43)</f>
        <v>0.28999999992083758</v>
      </c>
      <c r="G42" s="72">
        <f>IF(D43=0,D42-$D$42,D42-D43)</f>
        <v>-14.489999999990687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14.492901710826724</v>
      </c>
      <c r="N42" s="36">
        <f>IF(F42=0,,ATAN(G42/F42))</f>
        <v>-1.5507851957273455</v>
      </c>
      <c r="O42" s="36">
        <f>ABS(DEGREES(N42))</f>
        <v>88.853446646546203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271.14999999999998</v>
      </c>
      <c r="Y42" s="22">
        <f>RADIANS(X42)</f>
        <v>4.7324602667826241</v>
      </c>
      <c r="Z42" s="64"/>
      <c r="AA42" s="58">
        <f>-M42*COS(Y42)</f>
        <v>-0.29087165013285726</v>
      </c>
      <c r="AB42" s="58">
        <f>-M42*SIN(Y42)</f>
        <v>14.489982528727671</v>
      </c>
      <c r="AC42" s="64"/>
      <c r="AD42" s="82">
        <f>$AA$40/$M$40*M42</f>
        <v>5.6031978025878477E-5</v>
      </c>
      <c r="AE42" s="82">
        <f>$AB$40/$M$40*M42</f>
        <v>-3.2782878045070965E-4</v>
      </c>
      <c r="AF42" s="22">
        <f t="shared" si="0"/>
        <v>-0.29092768211088316</v>
      </c>
      <c r="AG42" s="22">
        <f t="shared" si="0"/>
        <v>14.490310357508122</v>
      </c>
      <c r="AH42" s="63"/>
      <c r="AI42" s="38">
        <f>A42</f>
        <v>1</v>
      </c>
      <c r="AJ42" s="82">
        <f t="shared" ref="AJ42:AK44" si="1">AJ41+AF41</f>
        <v>720849.68510860496</v>
      </c>
      <c r="AK42" s="82">
        <f t="shared" si="1"/>
        <v>458962.06504666386</v>
      </c>
      <c r="AL42" s="66"/>
      <c r="AM42" s="9" t="str">
        <f>IF(A43=0,A42&amp;" - 1",A42&amp;" - "&amp;A43)</f>
        <v>1 - 2</v>
      </c>
      <c r="AN42" s="18">
        <f>F42</f>
        <v>0.28999999992083758</v>
      </c>
      <c r="AO42" s="18">
        <f>AN42*G42</f>
        <v>-4.2020999988502359</v>
      </c>
      <c r="AP42" s="9" t="str">
        <f>D42&amp;","&amp;C42</f>
        <v>458962.02,720850.1</v>
      </c>
    </row>
    <row r="43" spans="1:44">
      <c r="A43" s="20">
        <f>A42+1</f>
        <v>2</v>
      </c>
      <c r="B43" s="44"/>
      <c r="C43" s="60">
        <v>720849.81</v>
      </c>
      <c r="D43" s="60">
        <v>458976.51</v>
      </c>
      <c r="E43" s="79"/>
      <c r="F43" s="72">
        <f>IF(C44=0,C43-$C$42,C43-C44)</f>
        <v>39.380000000004657</v>
      </c>
      <c r="G43" s="72">
        <f>IF(D44=0,D43-$D$42,D43-D44)</f>
        <v>0.7900000000372529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39.387923276055389</v>
      </c>
      <c r="N43" s="36">
        <f>IF(F43=0,,ATAN(G43/F43))</f>
        <v>2.0058254173633591E-2</v>
      </c>
      <c r="O43" s="36">
        <f>ABS(DEGREES(N43))</f>
        <v>1.1492533085498735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-39.379989701203336</v>
      </c>
      <c r="AB43" s="58">
        <f>-M43*SIN(Y43)</f>
        <v>-0.79051320896313337</v>
      </c>
      <c r="AC43" s="64"/>
      <c r="AD43" s="82">
        <f>$AA$40/$M$40*M43</f>
        <v>1.522802883455855E-4</v>
      </c>
      <c r="AE43" s="82">
        <f>$AB$40/$M$40*M43</f>
        <v>-8.9095304099311298E-4</v>
      </c>
      <c r="AF43" s="22">
        <f t="shared" si="0"/>
        <v>-39.380141981491683</v>
      </c>
      <c r="AG43" s="22">
        <f t="shared" si="0"/>
        <v>-0.7896222559221403</v>
      </c>
      <c r="AH43" s="64"/>
      <c r="AI43" s="25">
        <f>A43</f>
        <v>2</v>
      </c>
      <c r="AJ43" s="82">
        <f t="shared" si="1"/>
        <v>720849.39418092289</v>
      </c>
      <c r="AK43" s="82">
        <f t="shared" si="1"/>
        <v>458976.5553570214</v>
      </c>
      <c r="AL43" s="66"/>
      <c r="AM43" s="9" t="str">
        <f>IF(A44=0,A43&amp;" - 1",A43&amp;" - "&amp;A44)</f>
        <v>2 - 3</v>
      </c>
      <c r="AN43" s="18">
        <f>AN42+F42+F43</f>
        <v>39.959999999846332</v>
      </c>
      <c r="AO43" s="18">
        <f>AN43*G43</f>
        <v>31.568400001367227</v>
      </c>
      <c r="AP43" s="9" t="str">
        <f>D43&amp;","&amp;C43</f>
        <v>458976.51,720849.81</v>
      </c>
    </row>
    <row r="44" spans="1:44" s="46" customFormat="1">
      <c r="A44" s="20">
        <f>A43+1</f>
        <v>3</v>
      </c>
      <c r="B44" s="44"/>
      <c r="C44" s="60">
        <v>720810.43</v>
      </c>
      <c r="D44" s="60">
        <v>458975.72</v>
      </c>
      <c r="E44" s="79"/>
      <c r="F44" s="72">
        <f>IF(C45=0,C44-$C$42,C44-C45)</f>
        <v>-0.33999999996740371</v>
      </c>
      <c r="G44" s="72">
        <f>IF(D45=0,D44-$D$42,D44-D45)</f>
        <v>14.479999999981374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14.483991162640166</v>
      </c>
      <c r="N44" s="22">
        <f>IF(F44=0,,ATAN(G44/F44))</f>
        <v>-1.5473199776749849</v>
      </c>
      <c r="O44" s="22">
        <f>ABS(DEGREES(N44))</f>
        <v>88.65490427705339</v>
      </c>
      <c r="P44" s="24" t="str">
        <f>TEXT(INT(O44),"00")</f>
        <v>88</v>
      </c>
      <c r="Q44" s="25" t="str">
        <f>TEXT((O44-P44)*60,"00")</f>
        <v>39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39</v>
      </c>
      <c r="U44" s="24" t="str">
        <f>IF(L44="",IF(G44&gt;0,"W","E"),"")</f>
        <v>W</v>
      </c>
      <c r="V44" s="44"/>
      <c r="W44" s="22">
        <f>IF(S44="due",90*(I44+K44),S44+T44/60)</f>
        <v>88.65</v>
      </c>
      <c r="X44" s="22">
        <f>IF(R44="",W44,IF(R44="N",IF(U44="E",180+W44,180-W44),IF(U44="E",360-W44,W44)))</f>
        <v>91.35</v>
      </c>
      <c r="Y44" s="22">
        <f>RADIANS(X44)</f>
        <v>1.5943582716968199</v>
      </c>
      <c r="Z44" s="64"/>
      <c r="AA44" s="58">
        <f>-M44*COS(Y44)</f>
        <v>0.34123942564388721</v>
      </c>
      <c r="AB44" s="58">
        <f>-M44*SIN(Y44)</f>
        <v>-14.479970844370669</v>
      </c>
      <c r="AC44" s="64"/>
      <c r="AD44" s="82">
        <f>$AA$40/$M$40*M44</f>
        <v>5.5997528358713842E-5</v>
      </c>
      <c r="AE44" s="82">
        <f>$AB$40/$M$40*M44</f>
        <v>-3.2762722425420525E-4</v>
      </c>
      <c r="AF44" s="22">
        <f>AA44-AD44</f>
        <v>0.34118342811552849</v>
      </c>
      <c r="AG44" s="22">
        <f>AB44-AE44</f>
        <v>-14.479643217146416</v>
      </c>
      <c r="AH44" s="64"/>
      <c r="AI44" s="25">
        <f>A44</f>
        <v>3</v>
      </c>
      <c r="AJ44" s="82">
        <f t="shared" si="1"/>
        <v>720810.01403894136</v>
      </c>
      <c r="AK44" s="82">
        <f t="shared" si="1"/>
        <v>458975.76573476545</v>
      </c>
      <c r="AL44" s="66"/>
      <c r="AM44" s="9" t="str">
        <f>IF(A45=0,A44&amp;" - 1",A44&amp;" - "&amp;A45)</f>
        <v>3 - 4</v>
      </c>
      <c r="AN44" s="18">
        <f>AN43+F43+F44</f>
        <v>78.999999999883585</v>
      </c>
      <c r="AO44" s="18">
        <f>AN44*G44</f>
        <v>1143.9199999968428</v>
      </c>
      <c r="AP44" s="9" t="str">
        <f>D44&amp;","&amp;C44</f>
        <v>458975.72,720810.43</v>
      </c>
    </row>
    <row r="45" spans="1:44" s="46" customFormat="1">
      <c r="A45" s="20">
        <f>A44+1</f>
        <v>4</v>
      </c>
      <c r="B45" s="44"/>
      <c r="C45" s="60">
        <v>720810.77</v>
      </c>
      <c r="D45" s="60">
        <v>458961.24</v>
      </c>
      <c r="E45" s="79"/>
      <c r="F45" s="72">
        <f>IF(C46=0,C45-$C$42,C45-C46)</f>
        <v>-39.32999999995809</v>
      </c>
      <c r="G45" s="72">
        <f>IF(D46=0,D45-$D$42,D45-D46)</f>
        <v>-0.78000000002793968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39.337733793353514</v>
      </c>
      <c r="N45" s="22">
        <f>IF(F45=0,,ATAN(G45/F45))</f>
        <v>1.9829589678761195E-2</v>
      </c>
      <c r="O45" s="22">
        <f>ABS(DEGREES(N45))</f>
        <v>1.1361517980691944</v>
      </c>
      <c r="P45" s="24" t="str">
        <f>TEXT(INT(O45),"00")</f>
        <v>01</v>
      </c>
      <c r="Q45" s="25" t="str">
        <f>TEXT((O45-P45)*60,"00")</f>
        <v>08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08</v>
      </c>
      <c r="U45" s="24" t="str">
        <f>IF(L45="",IF(G45&gt;0,"W","E"),"")</f>
        <v>E</v>
      </c>
      <c r="V45" s="44"/>
      <c r="W45" s="22">
        <f>IF(S45="due",90*(I45+K45),S45+T45/60)</f>
        <v>1.1333333333333333</v>
      </c>
      <c r="X45" s="22">
        <f>IF(R45="",W45,IF(R45="N",IF(U45="E",180+W45,180-W45),IF(U45="E",360-W45,W45)))</f>
        <v>181.13333333333333</v>
      </c>
      <c r="Y45" s="22">
        <f>RADIANS(X45)</f>
        <v>3.1613730517790621</v>
      </c>
      <c r="Z45" s="64"/>
      <c r="AA45" s="58">
        <f>-M45*COS(Y45)</f>
        <v>39.330038321734463</v>
      </c>
      <c r="AB45" s="58">
        <f>-M45*SIN(Y45)</f>
        <v>0.77806529780326694</v>
      </c>
      <c r="AC45" s="64"/>
      <c r="AD45" s="82">
        <f>$AA$40/$M$40*M45</f>
        <v>1.5208624742486492E-4</v>
      </c>
      <c r="AE45" s="82">
        <f>$AB$40/$M$40*M45</f>
        <v>-8.8981775716700964E-4</v>
      </c>
      <c r="AF45" s="22">
        <f>AA45-AD45</f>
        <v>39.329886235487038</v>
      </c>
      <c r="AG45" s="22">
        <f>AB45-AE45</f>
        <v>0.77895511556043395</v>
      </c>
      <c r="AH45" s="64"/>
      <c r="AI45" s="25">
        <f>A45</f>
        <v>4</v>
      </c>
      <c r="AJ45" s="82">
        <f t="shared" ref="AJ45" si="2">AJ44+AF44</f>
        <v>720810.35522236943</v>
      </c>
      <c r="AK45" s="82">
        <f t="shared" ref="AK45" si="3">AK44+AG44</f>
        <v>458961.28609154827</v>
      </c>
      <c r="AL45" s="66"/>
      <c r="AM45" s="9" t="str">
        <f>IF(A46=0,A45&amp;" - 1",A45&amp;" - "&amp;A46)</f>
        <v>4 - 1</v>
      </c>
      <c r="AN45" s="18">
        <f>AN44+F44+F45</f>
        <v>39.32999999995809</v>
      </c>
      <c r="AO45" s="18">
        <f>AN45*G45</f>
        <v>-30.677400001066179</v>
      </c>
      <c r="AP45" s="9" t="str">
        <f>D45&amp;","&amp;C45</f>
        <v>458961.24,720810.77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R26" sqref="R2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100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101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58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81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59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102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61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62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103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104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105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2419.7090500039026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1209.8545250019513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7.4937864278405274E-3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18878.545834629975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19000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19000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141.47179055291542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-1.1409317653178208E-3</v>
      </c>
      <c r="AB40" s="91">
        <f>SUM(AB42:AB65536)</f>
        <v>-7.4064235453406013E-3</v>
      </c>
      <c r="AC40" s="91"/>
      <c r="AD40" s="91">
        <f>SUM(AD42:AD65536)</f>
        <v>-1.1409317653178208E-3</v>
      </c>
      <c r="AE40" s="91">
        <f>SUM(AE42:AE65536)</f>
        <v>-7.4064235453406013E-3</v>
      </c>
      <c r="AF40" s="91">
        <f>SUM(AF42:AF65536)</f>
        <v>-3.3306690738754696E-15</v>
      </c>
      <c r="AG40" s="91">
        <f>SUM(AG42:AG65536)</f>
        <v>0</v>
      </c>
      <c r="AH40" s="92"/>
      <c r="AI40" s="93">
        <v>1</v>
      </c>
      <c r="AJ40" s="92">
        <f>AJ44+AF44</f>
        <v>720940.76885170653</v>
      </c>
      <c r="AK40" s="92">
        <f>AK44+AG44</f>
        <v>459070.0904395731</v>
      </c>
      <c r="AL40" s="92"/>
      <c r="AM40" s="51"/>
      <c r="AN40" s="57"/>
      <c r="AO40" s="52"/>
      <c r="AP40" s="103"/>
    </row>
    <row r="41" spans="1:44">
      <c r="A41" s="34" t="str">
        <f>IF(A22=0, " ",  A22)</f>
        <v>BBLM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287.20999999996275</v>
      </c>
      <c r="G41" s="72">
        <f>IF(D42=0,D41-$D$41,D41-D42)</f>
        <v>3409.109999999986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3421.1870127486286</v>
      </c>
      <c r="N41" s="36">
        <f>IF(F41=0,,ATAN(G41/F41))</f>
        <v>1.4867470089653203</v>
      </c>
      <c r="O41" s="36">
        <f>ABS(DEGREES(N41))</f>
        <v>85.184328817411625</v>
      </c>
      <c r="P41" s="37" t="str">
        <f>TEXT(INT(O41),"00")</f>
        <v>85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85.183333333333337</v>
      </c>
      <c r="X41" s="22">
        <f>IF(R41="",W41,IF(R41="N",IF(U41="E",180+W41,180-W41),IF(U41="E",360-W41,W41)))</f>
        <v>85.183333333333337</v>
      </c>
      <c r="Y41" s="22">
        <f>RADIANS(X41)</f>
        <v>1.4867296344905032</v>
      </c>
      <c r="Z41" s="64"/>
      <c r="AA41" s="58">
        <f>-M41*COS(Y41)</f>
        <v>-287.26923145245274</v>
      </c>
      <c r="AB41" s="58">
        <f>-M41*SIN(Y41)</f>
        <v>-3409.1050093625163</v>
      </c>
      <c r="AC41" s="64"/>
      <c r="AD41" s="22">
        <v>0</v>
      </c>
      <c r="AE41" s="22">
        <v>0</v>
      </c>
      <c r="AF41" s="22">
        <f t="shared" ref="AF41:AG43" si="0">AA41-AD41</f>
        <v>-287.26923145245274</v>
      </c>
      <c r="AG41" s="22">
        <f t="shared" si="0"/>
        <v>-3409.1050093625163</v>
      </c>
      <c r="AH41" s="63"/>
      <c r="AI41" s="36" t="str">
        <f>A41</f>
        <v>BBLM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 1 - 1</v>
      </c>
      <c r="AN41" s="42"/>
      <c r="AO41" s="43"/>
      <c r="AP41" s="9"/>
    </row>
    <row r="42" spans="1:44">
      <c r="A42" s="20">
        <v>1</v>
      </c>
      <c r="B42" s="44"/>
      <c r="C42" s="60">
        <v>720941.41</v>
      </c>
      <c r="D42" s="60">
        <v>459041.11</v>
      </c>
      <c r="E42" s="79"/>
      <c r="F42" s="72">
        <f>IF(C43=0,C42-$C$42,C42-C43)</f>
        <v>-41.71999999997206</v>
      </c>
      <c r="G42" s="72">
        <f>IF(D43=0,D42-$D$42,D42-D43)</f>
        <v>-1.6300000000046566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41.751829899989815</v>
      </c>
      <c r="N42" s="36">
        <f>IF(F42=0,,ATAN(G42/F42))</f>
        <v>3.9050128953343054E-2</v>
      </c>
      <c r="O42" s="36">
        <f>ABS(DEGREES(N42))</f>
        <v>2.2374075784681757</v>
      </c>
      <c r="P42" s="37" t="str">
        <f>TEXT(INT(O42),"00")</f>
        <v>02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14</v>
      </c>
      <c r="U42" s="40" t="str">
        <f>IF(L42="",IF(G42&gt;0,"W","E"),"")</f>
        <v>E</v>
      </c>
      <c r="V42" s="44"/>
      <c r="W42" s="22">
        <f>IF(S42="due",90*(I42+K42),S42+T42/60)</f>
        <v>2.2333333333333334</v>
      </c>
      <c r="X42" s="22">
        <f>IF(R42="",W42,IF(R42="N",IF(U42="E",180+W42,180-W42),IF(U42="E",360-W42,W42)))</f>
        <v>182.23333333333332</v>
      </c>
      <c r="Y42" s="22">
        <f>RADIANS(X42)</f>
        <v>3.1805716735509995</v>
      </c>
      <c r="Z42" s="64"/>
      <c r="AA42" s="58">
        <f>-M42*COS(Y42)</f>
        <v>41.720115802150787</v>
      </c>
      <c r="AB42" s="58">
        <f>-M42*SIN(Y42)</f>
        <v>1.6270333287341712</v>
      </c>
      <c r="AC42" s="64"/>
      <c r="AD42" s="82">
        <f>$AA$40/$M$40*M42</f>
        <v>-3.3671722685397993E-4</v>
      </c>
      <c r="AE42" s="82">
        <f>$AB$40/$M$40*M42</f>
        <v>-2.1858190585117162E-3</v>
      </c>
      <c r="AF42" s="22">
        <f t="shared" si="0"/>
        <v>41.720452519377638</v>
      </c>
      <c r="AG42" s="22">
        <f t="shared" si="0"/>
        <v>1.629219147792683</v>
      </c>
      <c r="AH42" s="63"/>
      <c r="AI42" s="38">
        <f>A42</f>
        <v>1</v>
      </c>
      <c r="AJ42" s="82">
        <f t="shared" ref="AJ42:AK44" si="1">AJ41+AF41</f>
        <v>720941.35076854751</v>
      </c>
      <c r="AK42" s="82">
        <f t="shared" si="1"/>
        <v>459041.11499063746</v>
      </c>
      <c r="AL42" s="66"/>
      <c r="AM42" s="9" t="str">
        <f>IF(A43=0,A42&amp;" - 1",A42&amp;" - "&amp;A43)</f>
        <v>1 - 2</v>
      </c>
      <c r="AN42" s="18">
        <f>F42</f>
        <v>-41.71999999997206</v>
      </c>
      <c r="AO42" s="18">
        <f>AN42*G42</f>
        <v>68.003600000148737</v>
      </c>
      <c r="AP42" s="9" t="str">
        <f>D42&amp;","&amp;C42</f>
        <v>459041.11,720941.41</v>
      </c>
    </row>
    <row r="43" spans="1:44">
      <c r="A43" s="20">
        <f>A42+1</f>
        <v>2</v>
      </c>
      <c r="B43" s="44"/>
      <c r="C43" s="60">
        <v>720983.13</v>
      </c>
      <c r="D43" s="60">
        <v>459042.74</v>
      </c>
      <c r="E43" s="79"/>
      <c r="F43" s="72">
        <f>IF(C44=0,C43-$C$42,C43-C44)</f>
        <v>0.56999999994877726</v>
      </c>
      <c r="G43" s="72">
        <f>IF(D44=0,D43-$D$42,D43-D44)</f>
        <v>-28.970000000030268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28.975606982455005</v>
      </c>
      <c r="N43" s="36">
        <f>IF(F43=0,,ATAN(G43/F43))</f>
        <v>-1.5511233387719827</v>
      </c>
      <c r="O43" s="36">
        <f>ABS(DEGREES(N43))</f>
        <v>88.872820815875613</v>
      </c>
      <c r="P43" s="37" t="str">
        <f>TEXT(INT(O43),"00")</f>
        <v>88</v>
      </c>
      <c r="Q43" s="38" t="str">
        <f>TEXT((O43-P43)*60,"00")</f>
        <v>52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52</v>
      </c>
      <c r="U43" s="40" t="str">
        <f>IF(L43="",IF(G43&gt;0,"W","E"),"")</f>
        <v>E</v>
      </c>
      <c r="V43" s="44"/>
      <c r="W43" s="22">
        <f>IF(S43="due",90*(I43+K43),S43+T43/60)</f>
        <v>88.86666666666666</v>
      </c>
      <c r="X43" s="22">
        <f>IF(R43="",W43,IF(R43="N",IF(U43="E",180+W43,180-W43),IF(U43="E",360-W43,W43)))</f>
        <v>271.13333333333333</v>
      </c>
      <c r="Y43" s="22">
        <f>RADIANS(X43)</f>
        <v>4.7321693785739587</v>
      </c>
      <c r="Z43" s="64"/>
      <c r="AA43" s="58">
        <f>-M43*COS(Y43)</f>
        <v>-0.57311166917407397</v>
      </c>
      <c r="AB43" s="58">
        <f>-M43*SIN(Y43)</f>
        <v>28.969938609122934</v>
      </c>
      <c r="AC43" s="64"/>
      <c r="AD43" s="82">
        <f>$AA$40/$M$40*M43</f>
        <v>-2.3368044114266347E-4</v>
      </c>
      <c r="AE43" s="82">
        <f>$AB$40/$M$40*M43</f>
        <v>-1.5169498947927732E-3</v>
      </c>
      <c r="AF43" s="22">
        <f t="shared" si="0"/>
        <v>-0.57287798873293128</v>
      </c>
      <c r="AG43" s="22">
        <f t="shared" si="0"/>
        <v>28.971455559017727</v>
      </c>
      <c r="AH43" s="64"/>
      <c r="AI43" s="25">
        <f>A43</f>
        <v>2</v>
      </c>
      <c r="AJ43" s="82">
        <f t="shared" si="1"/>
        <v>720983.07122106687</v>
      </c>
      <c r="AK43" s="82">
        <f t="shared" si="1"/>
        <v>459042.74420978525</v>
      </c>
      <c r="AL43" s="66"/>
      <c r="AM43" s="9" t="str">
        <f>IF(A44=0,A43&amp;" - 1",A43&amp;" - "&amp;A44)</f>
        <v>2 - 3</v>
      </c>
      <c r="AN43" s="18">
        <f>AN42+F42+F43</f>
        <v>-82.869999999995343</v>
      </c>
      <c r="AO43" s="18">
        <f>AN43*G43</f>
        <v>2400.7439000023733</v>
      </c>
      <c r="AP43" s="9" t="str">
        <f>D43&amp;","&amp;C43</f>
        <v>459042.74,720983.13</v>
      </c>
    </row>
    <row r="44" spans="1:44" s="46" customFormat="1">
      <c r="A44" s="20">
        <f>A43+1</f>
        <v>3</v>
      </c>
      <c r="B44" s="44"/>
      <c r="C44" s="60">
        <v>720982.56</v>
      </c>
      <c r="D44" s="60">
        <v>459071.71</v>
      </c>
      <c r="E44" s="79"/>
      <c r="F44" s="72">
        <f>IF(C45=0,C44-$C$42,C44-C45)</f>
        <v>41.730000000097789</v>
      </c>
      <c r="G44" s="72">
        <f>IF(D45=0,D44-$D$42,D44-D45)</f>
        <v>1.6230000000214204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41.761549648070186</v>
      </c>
      <c r="N44" s="22">
        <f>IF(F44=0,,ATAN(G44/F44))</f>
        <v>3.8873290075871834E-2</v>
      </c>
      <c r="O44" s="22">
        <f>ABS(DEGREES(N44))</f>
        <v>2.227275457135244</v>
      </c>
      <c r="P44" s="24" t="str">
        <f>TEXT(INT(O44),"00")</f>
        <v>02</v>
      </c>
      <c r="Q44" s="25" t="str">
        <f>TEXT((O44-P44)*60,"00")</f>
        <v>14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14</v>
      </c>
      <c r="U44" s="24" t="str">
        <f>IF(L44="",IF(G44&gt;0,"W","E"),"")</f>
        <v>W</v>
      </c>
      <c r="V44" s="44"/>
      <c r="W44" s="22">
        <f>IF(S44="due",90*(I44+K44),S44+T44/60)</f>
        <v>2.2333333333333334</v>
      </c>
      <c r="X44" s="22">
        <f>IF(R44="",W44,IF(R44="N",IF(U44="E",180+W44,180-W44),IF(U44="E",360-W44,W44)))</f>
        <v>2.2333333333333334</v>
      </c>
      <c r="Y44" s="22">
        <f>RADIANS(X44)</f>
        <v>3.8979019961206694E-2</v>
      </c>
      <c r="Z44" s="64"/>
      <c r="AA44" s="58">
        <f>-M44*COS(Y44)</f>
        <v>-41.729828167248364</v>
      </c>
      <c r="AB44" s="58">
        <f>-M44*SIN(Y44)</f>
        <v>-1.6274120990566308</v>
      </c>
      <c r="AC44" s="64"/>
      <c r="AD44" s="82">
        <f>$AA$40/$M$40*M44</f>
        <v>-3.36795613995985E-4</v>
      </c>
      <c r="AE44" s="82">
        <f>$AB$40/$M$40*M44</f>
        <v>-2.1863279131092007E-3</v>
      </c>
      <c r="AF44" s="22">
        <f>AA44-AD44</f>
        <v>-41.729491371634367</v>
      </c>
      <c r="AG44" s="22">
        <f>AB44-AE44</f>
        <v>-1.6252257711435216</v>
      </c>
      <c r="AH44" s="64"/>
      <c r="AI44" s="25">
        <f>A44</f>
        <v>3</v>
      </c>
      <c r="AJ44" s="82">
        <f t="shared" si="1"/>
        <v>720982.49834307819</v>
      </c>
      <c r="AK44" s="82">
        <f t="shared" si="1"/>
        <v>459071.71566534427</v>
      </c>
      <c r="AL44" s="66"/>
      <c r="AM44" s="9" t="str">
        <f>IF(A45=0,A44&amp;" - 1",A44&amp;" - "&amp;A45)</f>
        <v>3 - 4</v>
      </c>
      <c r="AN44" s="18">
        <f>AN43+F43+F44</f>
        <v>-40.569999999948777</v>
      </c>
      <c r="AO44" s="18">
        <f>AN44*G44</f>
        <v>-65.845110000785894</v>
      </c>
      <c r="AP44" s="9" t="str">
        <f>D44&amp;","&amp;C44</f>
        <v>459071.71,720982.56</v>
      </c>
    </row>
    <row r="45" spans="1:44" s="46" customFormat="1">
      <c r="A45" s="20">
        <f>A44+1</f>
        <v>4</v>
      </c>
      <c r="B45" s="44"/>
      <c r="C45" s="60">
        <v>720940.83</v>
      </c>
      <c r="D45" s="60">
        <v>459070.087</v>
      </c>
      <c r="E45" s="79"/>
      <c r="F45" s="72">
        <f>IF(C46=0,C45-$C$42,C45-C46)</f>
        <v>-0.58000000007450581</v>
      </c>
      <c r="G45" s="72">
        <f>IF(D46=0,D45-$D$42,D45-D46)</f>
        <v>28.977000000013504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28.982804022400405</v>
      </c>
      <c r="N45" s="22">
        <f>IF(F45=0,,ATAN(G45/F45))</f>
        <v>-1.5507831245123349</v>
      </c>
      <c r="O45" s="22">
        <f>ABS(DEGREES(N45))</f>
        <v>88.853327974667636</v>
      </c>
      <c r="P45" s="24" t="str">
        <f>TEXT(INT(O45),"00")</f>
        <v>88</v>
      </c>
      <c r="Q45" s="25" t="str">
        <f>TEXT((O45-P45)*60,"00")</f>
        <v>51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51</v>
      </c>
      <c r="U45" s="24" t="str">
        <f>IF(L45="",IF(G45&gt;0,"W","E"),"")</f>
        <v>W</v>
      </c>
      <c r="V45" s="44"/>
      <c r="W45" s="22">
        <f>IF(S45="due",90*(I45+K45),S45+T45/60)</f>
        <v>88.85</v>
      </c>
      <c r="X45" s="22">
        <f>IF(R45="",W45,IF(R45="N",IF(U45="E",180+W45,180-W45),IF(U45="E",360-W45,W45)))</f>
        <v>91.15</v>
      </c>
      <c r="Y45" s="22">
        <f>RADIANS(X45)</f>
        <v>1.5908676131928314</v>
      </c>
      <c r="Z45" s="64"/>
      <c r="AA45" s="58">
        <f>-M45*COS(Y45)</f>
        <v>0.58168310250633481</v>
      </c>
      <c r="AB45" s="58">
        <f>-M45*SIN(Y45)</f>
        <v>-28.976966262345815</v>
      </c>
      <c r="AC45" s="64"/>
      <c r="AD45" s="82">
        <f>$AA$40/$M$40*M45</f>
        <v>-2.3373848332519241E-4</v>
      </c>
      <c r="AE45" s="82">
        <f>$AB$40/$M$40*M45</f>
        <v>-1.5173266789269106E-3</v>
      </c>
      <c r="AF45" s="22">
        <f>AA45-AD45</f>
        <v>0.58191684098966001</v>
      </c>
      <c r="AG45" s="22">
        <f>AB45-AE45</f>
        <v>-28.97544893566689</v>
      </c>
      <c r="AH45" s="64"/>
      <c r="AI45" s="25">
        <f>A45</f>
        <v>4</v>
      </c>
      <c r="AJ45" s="82">
        <f t="shared" ref="AJ45" si="2">AJ44+AF44</f>
        <v>720940.76885170653</v>
      </c>
      <c r="AK45" s="82">
        <f t="shared" ref="AK45" si="3">AK44+AG44</f>
        <v>459070.0904395731</v>
      </c>
      <c r="AL45" s="66"/>
      <c r="AM45" s="9" t="str">
        <f>IF(A46=0,A45&amp;" - 1",A45&amp;" - "&amp;A46)</f>
        <v>4 - 1</v>
      </c>
      <c r="AN45" s="18">
        <f>AN44+F44+F45</f>
        <v>0.58000000007450581</v>
      </c>
      <c r="AO45" s="18">
        <f>AN45*G45</f>
        <v>16.806660002166787</v>
      </c>
      <c r="AP45" s="9" t="str">
        <f>D45&amp;","&amp;C45</f>
        <v>459070.087,720940.83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5" workbookViewId="0">
      <selection activeCell="S20" sqref="S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72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73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59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60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61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1133.2680000015719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566.63400000078593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8.7495726200515194E-4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121203.54002013321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106.04791752134761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5.0400583452159253E-4</v>
      </c>
      <c r="AB40" s="91">
        <f>SUM(AB42:AB65536)</f>
        <v>-7.1521208679925508E-4</v>
      </c>
      <c r="AC40" s="91"/>
      <c r="AD40" s="91">
        <f>SUM(AD42:AD65536)</f>
        <v>5.0400583452159253E-4</v>
      </c>
      <c r="AE40" s="91">
        <f>SUM(AE42:AE65536)</f>
        <v>-7.1521208679925518E-4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720810.56640690553</v>
      </c>
      <c r="AK40" s="92">
        <f>AK44+AG44</f>
        <v>458987.16367907339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378.80999999993946</v>
      </c>
      <c r="G41" s="72">
        <f>IF(D42=0,D41-$D$41,D41-D42)</f>
        <v>3473.7099999999627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3494.3036760132477</v>
      </c>
      <c r="N41" s="36">
        <f>IF(F41=0,,ATAN(G41/F41))</f>
        <v>1.4621749915896483</v>
      </c>
      <c r="O41" s="36">
        <f>ABS(DEGREES(N41))</f>
        <v>83.776455927663491</v>
      </c>
      <c r="P41" s="37" t="str">
        <f>TEXT(INT(O41),"00")</f>
        <v>83</v>
      </c>
      <c r="Q41" s="38" t="str">
        <f>TEXT((O41-P41)*60,"00")</f>
        <v>47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47</v>
      </c>
      <c r="U41" s="40" t="str">
        <f>IF(L41="",IF(G41&gt;0,"W","E"),"")</f>
        <v>W</v>
      </c>
      <c r="V41" s="41"/>
      <c r="W41" s="22">
        <f>IF(S41="due",90*(I41+K41),S41+T41/60)</f>
        <v>83.783333333333331</v>
      </c>
      <c r="X41" s="22">
        <f>IF(R41="",W41,IF(R41="N",IF(U41="E",180+W41,180-W41),IF(U41="E",360-W41,W41)))</f>
        <v>83.783333333333331</v>
      </c>
      <c r="Y41" s="22">
        <f>RADIANS(X41)</f>
        <v>1.4622950249625823</v>
      </c>
      <c r="Z41" s="64"/>
      <c r="AA41" s="58">
        <f>-M41*COS(Y41)</f>
        <v>-378.3930361440967</v>
      </c>
      <c r="AB41" s="58">
        <f>-M41*SIN(Y41)</f>
        <v>-3473.7554448172295</v>
      </c>
      <c r="AC41" s="64"/>
      <c r="AD41" s="22">
        <v>0</v>
      </c>
      <c r="AE41" s="22">
        <v>0</v>
      </c>
      <c r="AF41" s="22">
        <f t="shared" ref="AF41:AG43" si="0">AA41-AD41</f>
        <v>-378.3930361440967</v>
      </c>
      <c r="AG41" s="22">
        <f t="shared" si="0"/>
        <v>-3473.7554448172295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720849.81</v>
      </c>
      <c r="D42" s="60">
        <v>458976.51</v>
      </c>
      <c r="E42" s="79"/>
      <c r="F42" s="72">
        <f>IF(C43=0,C42-$C$42,C42-C43)</f>
        <v>0.2900000000372529</v>
      </c>
      <c r="G42" s="72">
        <f>IF(D43=0,D42-$D$42,D42-D43)</f>
        <v>-14.479999999981374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14.482903714362054</v>
      </c>
      <c r="N42" s="36">
        <f>IF(F42=0,,ATAN(G42/F42))</f>
        <v>-1.5507713795703189</v>
      </c>
      <c r="O42" s="36">
        <f>ABS(DEGREES(N42))</f>
        <v>88.852655039059485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271.14999999999998</v>
      </c>
      <c r="Y42" s="22">
        <f>RADIANS(X42)</f>
        <v>4.7324602667826241</v>
      </c>
      <c r="Z42" s="64"/>
      <c r="AA42" s="58">
        <f>-M42*COS(Y42)</f>
        <v>-0.2906709909558528</v>
      </c>
      <c r="AB42" s="58">
        <f>-M42*SIN(Y42)</f>
        <v>14.479986546074514</v>
      </c>
      <c r="AC42" s="64"/>
      <c r="AD42" s="82">
        <f>$AA$40/$M$40*M42</f>
        <v>6.8831789849937657E-5</v>
      </c>
      <c r="AE42" s="82">
        <f>$AB$40/$M$40*M42</f>
        <v>-9.7676107466951589E-5</v>
      </c>
      <c r="AF42" s="22">
        <f t="shared" si="0"/>
        <v>-0.29073982274570276</v>
      </c>
      <c r="AG42" s="22">
        <f t="shared" si="0"/>
        <v>14.480084222181981</v>
      </c>
      <c r="AH42" s="63"/>
      <c r="AI42" s="38">
        <f>A42</f>
        <v>1</v>
      </c>
      <c r="AJ42" s="82">
        <f t="shared" ref="AJ42:AK44" si="1">AJ41+AF41</f>
        <v>720850.22696385591</v>
      </c>
      <c r="AK42" s="82">
        <f t="shared" si="1"/>
        <v>458976.46455518273</v>
      </c>
      <c r="AL42" s="66"/>
      <c r="AM42" s="9" t="str">
        <f>IF(A43=0,A42&amp;" - 1",A42&amp;" - "&amp;A43)</f>
        <v>1 - 2</v>
      </c>
      <c r="AN42" s="18">
        <f>F42</f>
        <v>0.2900000000372529</v>
      </c>
      <c r="AO42" s="18">
        <f>AN42*G42</f>
        <v>-4.1992000005340202</v>
      </c>
      <c r="AP42" s="9" t="str">
        <f>D42&amp;","&amp;C42</f>
        <v>458976.51,720849.81</v>
      </c>
    </row>
    <row r="43" spans="1:44">
      <c r="A43" s="20">
        <f>A42+1</f>
        <v>2</v>
      </c>
      <c r="B43" s="44"/>
      <c r="C43" s="60">
        <v>720849.52</v>
      </c>
      <c r="D43" s="60">
        <v>458990.99</v>
      </c>
      <c r="E43" s="79"/>
      <c r="F43" s="72">
        <f>IF(C44=0,C43-$C$42,C43-C44)</f>
        <v>36.440000000060536</v>
      </c>
      <c r="G43" s="72">
        <f>IF(D44=0,D43-$D$42,D43-D44)</f>
        <v>0.71999999997206032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36.447112368531634</v>
      </c>
      <c r="N43" s="36">
        <f>IF(F43=0,,ATAN(G43/F43))</f>
        <v>1.9755936505130141E-2</v>
      </c>
      <c r="O43" s="36">
        <f>ABS(DEGREES(N43))</f>
        <v>1.1319317820723906</v>
      </c>
      <c r="P43" s="37" t="str">
        <f>TEXT(INT(O43),"00")</f>
        <v>01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1.1333333333333333</v>
      </c>
      <c r="X43" s="22">
        <f>IF(R43="",W43,IF(R43="N",IF(U43="E",180+W43,180-W43),IF(U43="E",360-W43,W43)))</f>
        <v>1.1333333333333333</v>
      </c>
      <c r="Y43" s="22">
        <f>RADIANS(X43)</f>
        <v>1.9780398189269067E-2</v>
      </c>
      <c r="Z43" s="64"/>
      <c r="AA43" s="58">
        <f>-M43*COS(Y43)</f>
        <v>-36.439982376745583</v>
      </c>
      <c r="AB43" s="58">
        <f>-M43*SIN(Y43)</f>
        <v>-0.72089138352658078</v>
      </c>
      <c r="AC43" s="64"/>
      <c r="AD43" s="82">
        <f>$AA$40/$M$40*M43</f>
        <v>1.7321940604355784E-4</v>
      </c>
      <c r="AE43" s="82">
        <f>$AB$40/$M$40*M43</f>
        <v>-2.4580789424419428E-4</v>
      </c>
      <c r="AF43" s="22">
        <f t="shared" si="0"/>
        <v>-36.440155596151627</v>
      </c>
      <c r="AG43" s="22">
        <f t="shared" si="0"/>
        <v>-0.72064557563233655</v>
      </c>
      <c r="AH43" s="64"/>
      <c r="AI43" s="25">
        <f>A43</f>
        <v>2</v>
      </c>
      <c r="AJ43" s="82">
        <f t="shared" si="1"/>
        <v>720849.93622403312</v>
      </c>
      <c r="AK43" s="82">
        <f t="shared" si="1"/>
        <v>458990.94463940489</v>
      </c>
      <c r="AL43" s="66"/>
      <c r="AM43" s="9" t="str">
        <f>IF(A44=0,A43&amp;" - 1",A43&amp;" - "&amp;A44)</f>
        <v>2 - 3</v>
      </c>
      <c r="AN43" s="18">
        <f>AN42+F42+F43</f>
        <v>37.020000000135042</v>
      </c>
      <c r="AO43" s="18">
        <f>AN43*G43</f>
        <v>26.654399999062903</v>
      </c>
      <c r="AP43" s="9" t="str">
        <f>D43&amp;","&amp;C43</f>
        <v>458990.99,720849.52</v>
      </c>
    </row>
    <row r="44" spans="1:44" s="46" customFormat="1">
      <c r="A44" s="20">
        <f>A43+1</f>
        <v>3</v>
      </c>
      <c r="B44" s="44"/>
      <c r="C44" s="60">
        <v>720813.08</v>
      </c>
      <c r="D44" s="60">
        <v>458990.27</v>
      </c>
      <c r="E44" s="79"/>
      <c r="F44" s="72">
        <f>IF(C45=0,C44-$C$42,C44-C45)</f>
        <v>2.9299999999348074</v>
      </c>
      <c r="G44" s="72">
        <f>IF(D45=0,D44-$D$42,D44-D45)</f>
        <v>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4.2365670063866236</v>
      </c>
      <c r="N44" s="22">
        <f>IF(F44=0,,ATAN(G44/F44))</f>
        <v>0.80709759499334388</v>
      </c>
      <c r="O44" s="22">
        <f>ABS(DEGREES(N44))</f>
        <v>46.243285848277644</v>
      </c>
      <c r="P44" s="24" t="str">
        <f>TEXT(INT(O44),"00")</f>
        <v>46</v>
      </c>
      <c r="Q44" s="25" t="str">
        <f>TEXT((O44-P44)*60,"00")</f>
        <v>15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15</v>
      </c>
      <c r="U44" s="24" t="str">
        <f>IF(L44="",IF(G44&gt;0,"W","E"),"")</f>
        <v>W</v>
      </c>
      <c r="V44" s="44"/>
      <c r="W44" s="22">
        <f>IF(S44="due",90*(I44+K44),S44+T44/60)</f>
        <v>46.25</v>
      </c>
      <c r="X44" s="22">
        <f>IF(R44="",W44,IF(R44="N",IF(U44="E",180+W44,180-W44),IF(U44="E",360-W44,W44)))</f>
        <v>46.25</v>
      </c>
      <c r="Y44" s="22">
        <f>RADIANS(X44)</f>
        <v>0.80721477904737737</v>
      </c>
      <c r="Z44" s="64"/>
      <c r="AA44" s="58">
        <f>-M44*COS(Y44)</f>
        <v>-2.9296413966127552</v>
      </c>
      <c r="AB44" s="58">
        <f>-M44*SIN(Y44)</f>
        <v>-3.0603433282650792</v>
      </c>
      <c r="AC44" s="64"/>
      <c r="AD44" s="82">
        <f>$AA$40/$M$40*M44</f>
        <v>2.0134808296737232E-5</v>
      </c>
      <c r="AE44" s="82">
        <f>$AB$40/$M$40*M44</f>
        <v>-2.8572403874811568E-5</v>
      </c>
      <c r="AF44" s="22">
        <f>AA44-AD44</f>
        <v>-2.9296615314210519</v>
      </c>
      <c r="AG44" s="22">
        <f>AB44-AE44</f>
        <v>-3.0603147558612043</v>
      </c>
      <c r="AH44" s="64"/>
      <c r="AI44" s="25">
        <f>A44</f>
        <v>3</v>
      </c>
      <c r="AJ44" s="82">
        <f t="shared" si="1"/>
        <v>720813.496068437</v>
      </c>
      <c r="AK44" s="82">
        <f t="shared" si="1"/>
        <v>458990.22399382928</v>
      </c>
      <c r="AL44" s="66"/>
      <c r="AM44" s="9" t="str">
        <f>IF(A45=0,A44&amp;" - 1",A44&amp;" - "&amp;A45)</f>
        <v>3 - 4</v>
      </c>
      <c r="AN44" s="18">
        <f>AN43+F43+F44</f>
        <v>76.390000000130385</v>
      </c>
      <c r="AO44" s="18">
        <f>AN44*G44</f>
        <v>233.75340000022112</v>
      </c>
      <c r="AP44" s="9" t="str">
        <f>D44&amp;","&amp;C44</f>
        <v>458990.27,720813.08</v>
      </c>
    </row>
    <row r="45" spans="1:44" s="46" customFormat="1">
      <c r="A45" s="20">
        <f t="shared" ref="A45:A46" si="2">A44+1</f>
        <v>4</v>
      </c>
      <c r="B45" s="44"/>
      <c r="C45" s="60">
        <v>720810.15</v>
      </c>
      <c r="D45" s="60">
        <v>458987.21</v>
      </c>
      <c r="E45" s="79"/>
      <c r="F45" s="72">
        <f t="shared" ref="F45:F46" si="3">IF(C46=0,C45-$C$42,C45-C46)</f>
        <v>-0.28000000002793968</v>
      </c>
      <c r="G45" s="72">
        <f t="shared" ref="G45:G46" si="4">IF(D46=0,D45-$D$42,D45-D46)</f>
        <v>11.490000000048894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11.493411156011918</v>
      </c>
      <c r="N45" s="22">
        <f t="shared" ref="N45:N46" si="11">IF(F45=0,,ATAN(G45/F45))</f>
        <v>-1.5464321323768333</v>
      </c>
      <c r="O45" s="22">
        <f t="shared" ref="O45:O46" si="12">ABS(DEGREES(N45))</f>
        <v>88.604034488608775</v>
      </c>
      <c r="P45" s="24" t="str">
        <f t="shared" ref="P45:P46" si="13">TEXT(INT(O45),"00")</f>
        <v>88</v>
      </c>
      <c r="Q45" s="25" t="str">
        <f t="shared" ref="Q45:Q46" si="14">TEXT((O45-P45)*60,"00")</f>
        <v>36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88.6</v>
      </c>
      <c r="X45" s="22">
        <f t="shared" ref="X45:X46" si="20">IF(R45="",W45,IF(R45="N",IF(U45="E",180+W45,180-W45),IF(U45="E",360-W45,W45)))</f>
        <v>91.4</v>
      </c>
      <c r="Y45" s="22">
        <f t="shared" ref="Y45:Y46" si="21">RADIANS(X45)</f>
        <v>1.5952309363228172</v>
      </c>
      <c r="Z45" s="64"/>
      <c r="AA45" s="58">
        <f t="shared" ref="AA45:AA46" si="22">-M45*COS(Y45)</f>
        <v>0.28080906894537411</v>
      </c>
      <c r="AB45" s="58">
        <f t="shared" ref="AB45:AB46" si="23">-M45*SIN(Y45)</f>
        <v>-11.489980255332785</v>
      </c>
      <c r="AC45" s="64"/>
      <c r="AD45" s="82">
        <f t="shared" ref="AD45:AD46" si="24">$AA$40/$M$40*M45</f>
        <v>5.4623856993886556E-5</v>
      </c>
      <c r="AE45" s="82">
        <f t="shared" ref="AE45:AE46" si="25">$AB$40/$M$40*M45</f>
        <v>-7.7514266847138966E-5</v>
      </c>
      <c r="AF45" s="22">
        <f t="shared" ref="AF45:AF46" si="26">AA45-AD45</f>
        <v>0.28075444508838021</v>
      </c>
      <c r="AG45" s="22">
        <f t="shared" ref="AG45:AG46" si="27">AB45-AE45</f>
        <v>-11.489902741065938</v>
      </c>
      <c r="AH45" s="64"/>
      <c r="AI45" s="25">
        <f t="shared" ref="AI45:AI46" si="28">A45</f>
        <v>4</v>
      </c>
      <c r="AJ45" s="82">
        <f t="shared" ref="AJ45:AJ46" si="29">AJ44+AF44</f>
        <v>720810.56640690553</v>
      </c>
      <c r="AK45" s="82">
        <f t="shared" ref="AK45:AK46" si="30">AK44+AG44</f>
        <v>458987.16367907339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79.040000000037253</v>
      </c>
      <c r="AO45" s="18">
        <f t="shared" ref="AO45:AO46" si="33">AN45*G45</f>
        <v>908.16960000429265</v>
      </c>
      <c r="AP45" s="9" t="str">
        <f t="shared" ref="AP45:AP46" si="34">D45&amp;","&amp;C45</f>
        <v>458987.21,720810.15</v>
      </c>
    </row>
    <row r="46" spans="1:44" s="46" customFormat="1">
      <c r="A46" s="20">
        <f t="shared" si="2"/>
        <v>5</v>
      </c>
      <c r="B46" s="44"/>
      <c r="C46" s="60">
        <v>720810.43</v>
      </c>
      <c r="D46" s="60">
        <v>458975.72</v>
      </c>
      <c r="E46" s="79"/>
      <c r="F46" s="72">
        <f t="shared" si="3"/>
        <v>-39.380000000004657</v>
      </c>
      <c r="G46" s="72">
        <f t="shared" si="4"/>
        <v>-0.7900000000372529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39.387923276055389</v>
      </c>
      <c r="N46" s="22">
        <f t="shared" si="11"/>
        <v>2.0058254173633591E-2</v>
      </c>
      <c r="O46" s="22">
        <f t="shared" si="12"/>
        <v>1.1492533085498735</v>
      </c>
      <c r="P46" s="24" t="str">
        <f t="shared" si="13"/>
        <v>01</v>
      </c>
      <c r="Q46" s="25" t="str">
        <f t="shared" si="14"/>
        <v>09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1.1499999999999999</v>
      </c>
      <c r="X46" s="22">
        <f t="shared" si="20"/>
        <v>181.15</v>
      </c>
      <c r="Y46" s="22">
        <f t="shared" si="21"/>
        <v>3.161663939987728</v>
      </c>
      <c r="Z46" s="64"/>
      <c r="AA46" s="58">
        <f t="shared" si="22"/>
        <v>39.379989701203336</v>
      </c>
      <c r="AB46" s="58">
        <f t="shared" si="23"/>
        <v>0.79051320896313193</v>
      </c>
      <c r="AC46" s="64"/>
      <c r="AD46" s="82">
        <f t="shared" si="24"/>
        <v>1.8719597333747331E-4</v>
      </c>
      <c r="AE46" s="82">
        <f t="shared" si="25"/>
        <v>-2.6564141436615874E-4</v>
      </c>
      <c r="AF46" s="22">
        <f t="shared" si="26"/>
        <v>39.379802505229996</v>
      </c>
      <c r="AG46" s="22">
        <f t="shared" si="27"/>
        <v>0.79077885037749807</v>
      </c>
      <c r="AH46" s="64"/>
      <c r="AI46" s="25">
        <f t="shared" si="28"/>
        <v>5</v>
      </c>
      <c r="AJ46" s="82">
        <f t="shared" si="29"/>
        <v>720810.84716135066</v>
      </c>
      <c r="AK46" s="82">
        <f t="shared" si="30"/>
        <v>458975.67377633235</v>
      </c>
      <c r="AL46" s="66"/>
      <c r="AM46" s="9" t="str">
        <f t="shared" si="31"/>
        <v>5 - 1</v>
      </c>
      <c r="AN46" s="18">
        <f t="shared" si="32"/>
        <v>39.380000000004657</v>
      </c>
      <c r="AO46" s="18">
        <f t="shared" si="33"/>
        <v>-31.110200001470698</v>
      </c>
      <c r="AP46" s="9" t="str">
        <f t="shared" si="34"/>
        <v>458975.72,720810.43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S23" sqref="S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73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59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60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61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/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2820.2603999986472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1410.1301999993236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7.4156758173463937E-3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20743.056226043682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153.82378043332869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-1.3082872082819108E-3</v>
      </c>
      <c r="AB40" s="91">
        <f>SUM(AB42:AB65536)</f>
        <v>7.2993583559530784E-3</v>
      </c>
      <c r="AC40" s="91"/>
      <c r="AD40" s="91">
        <f>SUM(AD42:AD65536)</f>
        <v>-1.3082872082819106E-3</v>
      </c>
      <c r="AE40" s="91">
        <f>SUM(AE42:AE65536)</f>
        <v>7.2993583559530775E-3</v>
      </c>
      <c r="AF40" s="91">
        <f>SUM(AF42:AF65536)</f>
        <v>0</v>
      </c>
      <c r="AG40" s="91">
        <f>SUM(AG42:AG65536)</f>
        <v>6.7723604502134549E-15</v>
      </c>
      <c r="AH40" s="92"/>
      <c r="AI40" s="93">
        <v>1</v>
      </c>
      <c r="AJ40" s="92">
        <f>AJ44+AF44</f>
        <v>721091.47074980661</v>
      </c>
      <c r="AK40" s="92">
        <f>AK44+AG44</f>
        <v>459018.84898778889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186.46999999997206</v>
      </c>
      <c r="G41" s="72">
        <f>IF(D42=0,D41-$D$41,D41-D42)</f>
        <v>3406.3699999999953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3411.4700112707951</v>
      </c>
      <c r="N41" s="36">
        <f>IF(F41=0,,ATAN(G41/F41))</f>
        <v>1.5161093511754471</v>
      </c>
      <c r="O41" s="36">
        <f>ABS(DEGREES(N41))</f>
        <v>86.866667102670718</v>
      </c>
      <c r="P41" s="37" t="str">
        <f>TEXT(INT(O41),"00")</f>
        <v>86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86.86666666666666</v>
      </c>
      <c r="X41" s="22">
        <f>IF(R41="",W41,IF(R41="N",IF(U41="E",180+W41,180-W41),IF(U41="E",360-W41,W41)))</f>
        <v>86.86666666666666</v>
      </c>
      <c r="Y41" s="22">
        <f>RADIANS(X41)</f>
        <v>1.5161093435657409</v>
      </c>
      <c r="Z41" s="64"/>
      <c r="AA41" s="58">
        <f>-M41*COS(Y41)</f>
        <v>-186.47002592144693</v>
      </c>
      <c r="AB41" s="58">
        <f>-M41*SIN(Y41)</f>
        <v>-3406.3699985810135</v>
      </c>
      <c r="AC41" s="64"/>
      <c r="AD41" s="22">
        <v>0</v>
      </c>
      <c r="AE41" s="22">
        <v>0</v>
      </c>
      <c r="AF41" s="22">
        <f t="shared" ref="AF41:AG43" si="0">AA41-AD41</f>
        <v>-186.47002592144693</v>
      </c>
      <c r="AG41" s="22">
        <f t="shared" si="0"/>
        <v>-3406.3699985810135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721042.15</v>
      </c>
      <c r="D42" s="60">
        <v>459043.85</v>
      </c>
      <c r="E42" s="79"/>
      <c r="F42" s="72">
        <f>IF(C43=0,C42-$C$42,C42-C43)</f>
        <v>-0.58999999996740371</v>
      </c>
      <c r="G42" s="72">
        <f>IF(D43=0,D42-$D$42,D42-D43)</f>
        <v>28.989999999990687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28.996003172841281</v>
      </c>
      <c r="N42" s="36">
        <f>IF(F42=0,,ATAN(G42/F42))</f>
        <v>-1.5504472905292321</v>
      </c>
      <c r="O42" s="36">
        <f>ABS(DEGREES(N42))</f>
        <v>88.83408610481878</v>
      </c>
      <c r="P42" s="37" t="str">
        <f>TEXT(INT(O42),"00")</f>
        <v>88</v>
      </c>
      <c r="Q42" s="38" t="str">
        <f>TEXT((O42-P42)*60,"00")</f>
        <v>50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50</v>
      </c>
      <c r="U42" s="40" t="str">
        <f>IF(L42="",IF(G42&gt;0,"W","E"),"")</f>
        <v>W</v>
      </c>
      <c r="V42" s="44"/>
      <c r="W42" s="22">
        <f>IF(S42="due",90*(I42+K42),S42+T42/60)</f>
        <v>88.833333333333329</v>
      </c>
      <c r="X42" s="22">
        <f>IF(R42="",W42,IF(R42="N",IF(U42="E",180+W42,180-W42),IF(U42="E",360-W42,W42)))</f>
        <v>91.166666666666671</v>
      </c>
      <c r="Y42" s="22">
        <f>RADIANS(X42)</f>
        <v>1.5911585014014973</v>
      </c>
      <c r="Z42" s="64"/>
      <c r="AA42" s="58">
        <f>-M42*COS(Y42)</f>
        <v>0.59038088042020975</v>
      </c>
      <c r="AB42" s="58">
        <f>-M42*SIN(Y42)</f>
        <v>-28.989992245867466</v>
      </c>
      <c r="AC42" s="64"/>
      <c r="AD42" s="82">
        <f>$AA$40/$M$40*M42</f>
        <v>-2.4661401465667413E-4</v>
      </c>
      <c r="AE42" s="82">
        <f>$AB$40/$M$40*M42</f>
        <v>1.3759395163263242E-3</v>
      </c>
      <c r="AF42" s="22">
        <f t="shared" si="0"/>
        <v>0.5906274944348664</v>
      </c>
      <c r="AG42" s="22">
        <f t="shared" si="0"/>
        <v>-28.991368185383791</v>
      </c>
      <c r="AH42" s="63"/>
      <c r="AI42" s="38">
        <f>A42</f>
        <v>1</v>
      </c>
      <c r="AJ42" s="82">
        <f t="shared" ref="AJ42:AK44" si="1">AJ41+AF41</f>
        <v>721042.14997407852</v>
      </c>
      <c r="AK42" s="82">
        <f t="shared" si="1"/>
        <v>459043.85000141896</v>
      </c>
      <c r="AL42" s="66"/>
      <c r="AM42" s="9" t="str">
        <f>IF(A43=0,A42&amp;" - 1",A42&amp;" - "&amp;A43)</f>
        <v>1 - 2</v>
      </c>
      <c r="AN42" s="18">
        <f>F42</f>
        <v>-0.58999999996740371</v>
      </c>
      <c r="AO42" s="18">
        <f>AN42*G42</f>
        <v>-17.104099999049538</v>
      </c>
      <c r="AP42" s="9" t="str">
        <f>D42&amp;","&amp;C42</f>
        <v>459043.85,721042.15</v>
      </c>
    </row>
    <row r="43" spans="1:44">
      <c r="A43" s="20">
        <f>A42+1</f>
        <v>2</v>
      </c>
      <c r="B43" s="44"/>
      <c r="C43" s="60">
        <v>721042.74</v>
      </c>
      <c r="D43" s="60">
        <v>459014.86</v>
      </c>
      <c r="E43" s="79"/>
      <c r="F43" s="72">
        <f>IF(C44=0,C43-$C$42,C43-C44)</f>
        <v>-45.790000000037253</v>
      </c>
      <c r="G43" s="72">
        <f>IF(D44=0,D43-$D$42,D43-D44)</f>
        <v>-0.92999999999301508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45.799443228093921</v>
      </c>
      <c r="N43" s="36">
        <f>IF(F43=0,,ATAN(G43/F43))</f>
        <v>2.0307319424297868E-2</v>
      </c>
      <c r="O43" s="36">
        <f>ABS(DEGREES(N43))</f>
        <v>1.1635236962363045</v>
      </c>
      <c r="P43" s="37" t="str">
        <f>TEXT(INT(O43),"00")</f>
        <v>01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10</v>
      </c>
      <c r="U43" s="40" t="str">
        <f>IF(L43="",IF(G43&gt;0,"W","E"),"")</f>
        <v>E</v>
      </c>
      <c r="V43" s="44"/>
      <c r="W43" s="22">
        <f>IF(S43="due",90*(I43+K43),S43+T43/60)</f>
        <v>1.1666666666666667</v>
      </c>
      <c r="X43" s="22">
        <f>IF(R43="",W43,IF(R43="N",IF(U43="E",180+W43,180-W43),IF(U43="E",360-W43,W43)))</f>
        <v>181.16666666666666</v>
      </c>
      <c r="Y43" s="22">
        <f>RADIANS(X43)</f>
        <v>3.1619548281963934</v>
      </c>
      <c r="Z43" s="64"/>
      <c r="AA43" s="58">
        <f>-M43*COS(Y43)</f>
        <v>45.789948915824588</v>
      </c>
      <c r="AB43" s="58">
        <f>-M43*SIN(Y43)</f>
        <v>0.93251181739015176</v>
      </c>
      <c r="AC43" s="64"/>
      <c r="AD43" s="82">
        <f>$AA$40/$M$40*M43</f>
        <v>-3.8952901529890088E-4</v>
      </c>
      <c r="AE43" s="82">
        <f>$AB$40/$M$40*M43</f>
        <v>2.1733086242142078E-3</v>
      </c>
      <c r="AF43" s="22">
        <f t="shared" si="0"/>
        <v>45.79033844483989</v>
      </c>
      <c r="AG43" s="22">
        <f t="shared" si="0"/>
        <v>0.9303385087659376</v>
      </c>
      <c r="AH43" s="64"/>
      <c r="AI43" s="25">
        <f>A43</f>
        <v>2</v>
      </c>
      <c r="AJ43" s="82">
        <f t="shared" si="1"/>
        <v>721042.74060157291</v>
      </c>
      <c r="AK43" s="82">
        <f t="shared" si="1"/>
        <v>459014.85863323358</v>
      </c>
      <c r="AL43" s="66"/>
      <c r="AM43" s="9" t="str">
        <f>IF(A44=0,A43&amp;" - 1",A43&amp;" - "&amp;A44)</f>
        <v>2 - 3</v>
      </c>
      <c r="AN43" s="18">
        <f>AN42+F42+F43</f>
        <v>-46.96999999997206</v>
      </c>
      <c r="AO43" s="18">
        <f>AN43*G43</f>
        <v>43.682099999645935</v>
      </c>
      <c r="AP43" s="9" t="str">
        <f>D43&amp;","&amp;C43</f>
        <v>459014.86,721042.74</v>
      </c>
    </row>
    <row r="44" spans="1:44" s="46" customFormat="1">
      <c r="A44" s="20">
        <f>A43+1</f>
        <v>3</v>
      </c>
      <c r="B44" s="44"/>
      <c r="C44" s="60">
        <v>721088.53</v>
      </c>
      <c r="D44" s="60">
        <v>459015.79</v>
      </c>
      <c r="E44" s="79"/>
      <c r="F44" s="72">
        <f>IF(C45=0,C44-$C$42,C44-C45)</f>
        <v>-2.9399999999441206</v>
      </c>
      <c r="G44" s="72">
        <f>IF(D45=0,D44-$D$42,D44-D45)</f>
        <v>-3.0599999999976717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4.2434891303804685</v>
      </c>
      <c r="N44" s="22">
        <f>IF(F44=0,,ATAN(G44/F44))</f>
        <v>0.80539549737971439</v>
      </c>
      <c r="O44" s="22">
        <f>ABS(DEGREES(N44))</f>
        <v>46.145762838697387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226.15</v>
      </c>
      <c r="Y44" s="22">
        <f>RADIANS(X44)</f>
        <v>3.9470621033851763</v>
      </c>
      <c r="Z44" s="64"/>
      <c r="AA44" s="58">
        <f>-M44*COS(Y44)</f>
        <v>2.9397736975130107</v>
      </c>
      <c r="AB44" s="58">
        <f>-M44*SIN(Y44)</f>
        <v>3.0602174117320269</v>
      </c>
      <c r="AC44" s="64"/>
      <c r="AD44" s="82">
        <f>$AA$40/$M$40*M44</f>
        <v>-3.6091315218756774E-5</v>
      </c>
      <c r="AE44" s="82">
        <f>$AB$40/$M$40*M44</f>
        <v>2.0136514494040804E-4</v>
      </c>
      <c r="AF44" s="22">
        <f>AA44-AD44</f>
        <v>2.9398097888282293</v>
      </c>
      <c r="AG44" s="22">
        <f>AB44-AE44</f>
        <v>3.0600160465870863</v>
      </c>
      <c r="AH44" s="64"/>
      <c r="AI44" s="25">
        <f>A44</f>
        <v>3</v>
      </c>
      <c r="AJ44" s="82">
        <f t="shared" si="1"/>
        <v>721088.53094001778</v>
      </c>
      <c r="AK44" s="82">
        <f t="shared" si="1"/>
        <v>459015.78897174232</v>
      </c>
      <c r="AL44" s="66"/>
      <c r="AM44" s="9" t="str">
        <f>IF(A45=0,A44&amp;" - 1",A44&amp;" - "&amp;A45)</f>
        <v>3 - 4</v>
      </c>
      <c r="AN44" s="18">
        <f>AN43+F43+F44</f>
        <v>-95.699999999953434</v>
      </c>
      <c r="AO44" s="18">
        <f>AN44*G44</f>
        <v>292.84199999963471</v>
      </c>
      <c r="AP44" s="9" t="str">
        <f>D44&amp;","&amp;C44</f>
        <v>459015.79,721088.53</v>
      </c>
    </row>
    <row r="45" spans="1:44" s="46" customFormat="1">
      <c r="A45" s="20">
        <f t="shared" ref="A45:A46" si="2">A44+1</f>
        <v>4</v>
      </c>
      <c r="B45" s="44"/>
      <c r="C45" s="60">
        <v>721091.47</v>
      </c>
      <c r="D45" s="60">
        <v>459018.85</v>
      </c>
      <c r="E45" s="79"/>
      <c r="F45" s="72">
        <f t="shared" ref="F45:F46" si="3">IF(C46=0,C45-$C$42,C45-C46)</f>
        <v>0.52000000001862645</v>
      </c>
      <c r="G45" s="72">
        <f t="shared" ref="G45:G46" si="4">IF(D46=0,D45-$D$42,D45-D46)</f>
        <v>-25.970000000030268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25.975205485262123</v>
      </c>
      <c r="N45" s="22">
        <f t="shared" ref="N45:N46" si="11">IF(F45=0,,ATAN(G45/F45))</f>
        <v>-1.5507758984884059</v>
      </c>
      <c r="O45" s="22">
        <f t="shared" ref="O45:O46" si="12">ABS(DEGREES(N45))</f>
        <v>88.852913953993834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271.14999999999998</v>
      </c>
      <c r="Y45" s="22">
        <f t="shared" ref="Y45:Y46" si="21">RADIANS(X45)</f>
        <v>4.7324602667826241</v>
      </c>
      <c r="Z45" s="64"/>
      <c r="AA45" s="58">
        <f t="shared" ref="AA45:AA46" si="22">-M45*COS(Y45)</f>
        <v>-0.52132078398034276</v>
      </c>
      <c r="AB45" s="58">
        <f t="shared" ref="AB45:AB46" si="23">-M45*SIN(Y45)</f>
        <v>25.969973520236433</v>
      </c>
      <c r="AC45" s="64"/>
      <c r="AD45" s="82">
        <f t="shared" ref="AD45:AD46" si="24">$AA$40/$M$40*M45</f>
        <v>-2.2092181698519432E-4</v>
      </c>
      <c r="AE45" s="82">
        <f t="shared" ref="AE45:AE46" si="25">$AB$40/$M$40*M45</f>
        <v>1.2325944185764242E-3</v>
      </c>
      <c r="AF45" s="22">
        <f t="shared" ref="AF45:AF46" si="26">AA45-AD45</f>
        <v>-0.52109986216335757</v>
      </c>
      <c r="AG45" s="22">
        <f t="shared" ref="AG45:AG46" si="27">AB45-AE45</f>
        <v>25.968740925817858</v>
      </c>
      <c r="AH45" s="64"/>
      <c r="AI45" s="25">
        <f t="shared" ref="AI45:AI46" si="28">A45</f>
        <v>4</v>
      </c>
      <c r="AJ45" s="82">
        <f t="shared" ref="AJ45:AJ46" si="29">AJ44+AF44</f>
        <v>721091.47074980661</v>
      </c>
      <c r="AK45" s="82">
        <f t="shared" ref="AK45:AK46" si="30">AK44+AG44</f>
        <v>459018.84898778889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-98.119999999878928</v>
      </c>
      <c r="AO45" s="18">
        <f t="shared" ref="AO45:AO46" si="33">AN45*G45</f>
        <v>2548.1763999998257</v>
      </c>
      <c r="AP45" s="9" t="str">
        <f t="shared" ref="AP45:AP46" si="34">D45&amp;","&amp;C45</f>
        <v>459018.85,721091.47</v>
      </c>
    </row>
    <row r="46" spans="1:44" s="46" customFormat="1">
      <c r="A46" s="20">
        <f t="shared" si="2"/>
        <v>5</v>
      </c>
      <c r="B46" s="44"/>
      <c r="C46" s="60">
        <v>721090.95</v>
      </c>
      <c r="D46" s="60">
        <v>459044.82</v>
      </c>
      <c r="E46" s="79"/>
      <c r="F46" s="72">
        <f t="shared" si="3"/>
        <v>48.799999999930151</v>
      </c>
      <c r="G46" s="72">
        <f t="shared" si="4"/>
        <v>0.97000000003026798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48.809639416750883</v>
      </c>
      <c r="N46" s="22">
        <f t="shared" si="11"/>
        <v>1.9874432013312154E-2</v>
      </c>
      <c r="O46" s="22">
        <f t="shared" si="12"/>
        <v>1.1387210745824781</v>
      </c>
      <c r="P46" s="24" t="str">
        <f t="shared" si="13"/>
        <v>01</v>
      </c>
      <c r="Q46" s="25" t="str">
        <f t="shared" si="14"/>
        <v>08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08</v>
      </c>
      <c r="U46" s="24" t="str">
        <f t="shared" si="18"/>
        <v>W</v>
      </c>
      <c r="V46" s="44"/>
      <c r="W46" s="22">
        <f t="shared" si="19"/>
        <v>1.1333333333333333</v>
      </c>
      <c r="X46" s="22">
        <f t="shared" si="20"/>
        <v>1.1333333333333333</v>
      </c>
      <c r="Y46" s="22">
        <f t="shared" si="21"/>
        <v>1.9780398189269067E-2</v>
      </c>
      <c r="Z46" s="64"/>
      <c r="AA46" s="58">
        <f t="shared" si="22"/>
        <v>-48.800090996985752</v>
      </c>
      <c r="AB46" s="58">
        <f t="shared" si="23"/>
        <v>-0.96541114513519011</v>
      </c>
      <c r="AC46" s="64"/>
      <c r="AD46" s="82">
        <f t="shared" si="24"/>
        <v>-4.1513104612238451E-4</v>
      </c>
      <c r="AE46" s="82">
        <f t="shared" si="25"/>
        <v>2.3161506518957131E-3</v>
      </c>
      <c r="AF46" s="22">
        <f t="shared" si="26"/>
        <v>-48.799675865939626</v>
      </c>
      <c r="AG46" s="22">
        <f t="shared" si="27"/>
        <v>-0.96772729578708583</v>
      </c>
      <c r="AH46" s="64"/>
      <c r="AI46" s="25">
        <f t="shared" si="28"/>
        <v>5</v>
      </c>
      <c r="AJ46" s="82">
        <f t="shared" si="29"/>
        <v>721090.94964994444</v>
      </c>
      <c r="AK46" s="82">
        <f t="shared" si="30"/>
        <v>459044.81772871473</v>
      </c>
      <c r="AL46" s="66"/>
      <c r="AM46" s="9" t="str">
        <f t="shared" si="31"/>
        <v>5 - 1</v>
      </c>
      <c r="AN46" s="18">
        <f t="shared" si="32"/>
        <v>-48.799999999930151</v>
      </c>
      <c r="AO46" s="18">
        <f t="shared" si="33"/>
        <v>-47.336000001409325</v>
      </c>
      <c r="AP46" s="9" t="str">
        <f t="shared" si="34"/>
        <v>459044.82,721090.95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27" sqref="D2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81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59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60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61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/>
      <c r="C22" s="68">
        <v>721288.62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2831.5759999987563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1415.7879999993781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8.4108515762992588E-3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18503.725983808581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155.63209285832596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-2.4450670834008648E-4</v>
      </c>
      <c r="AB40" s="91">
        <f>SUM(AB42:AB65536)</f>
        <v>-8.4072968728428066E-3</v>
      </c>
      <c r="AC40" s="91"/>
      <c r="AD40" s="91">
        <f>SUM(AD42:AD65536)</f>
        <v>-2.4450670834008648E-4</v>
      </c>
      <c r="AE40" s="91">
        <f>SUM(AE42:AE65536)</f>
        <v>-8.4072968728428066E-3</v>
      </c>
      <c r="AF40" s="91">
        <f>SUM(AF42:AF65536)</f>
        <v>4.5519144009631418E-15</v>
      </c>
      <c r="AG40" s="91">
        <f>SUM(AG42:AG65536)</f>
        <v>0</v>
      </c>
      <c r="AH40" s="92"/>
      <c r="AI40" s="93">
        <v>1</v>
      </c>
      <c r="AJ40" s="92">
        <f>AJ44+AF44</f>
        <v>721041.85589475487</v>
      </c>
      <c r="AK40" s="92">
        <f>AK44+AG44</f>
        <v>459072.81642078934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721288.62</v>
      </c>
      <c r="D41" s="35">
        <f>C23</f>
        <v>462450.22</v>
      </c>
      <c r="E41" s="78"/>
      <c r="F41" s="72">
        <f>IF(C42=0,C41-$C$41,C41-C42)</f>
        <v>246.46999999997206</v>
      </c>
      <c r="G41" s="72">
        <f>IF(D42=0,D41-$D$41,D41-D42)</f>
        <v>3406.3699999999953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3415.2751042631917</v>
      </c>
      <c r="N41" s="36">
        <f>IF(F41=0,,ATAN(G41/F41))</f>
        <v>1.498566584175371</v>
      </c>
      <c r="O41" s="36">
        <f>ABS(DEGREES(N41))</f>
        <v>85.861540592584973</v>
      </c>
      <c r="P41" s="37" t="str">
        <f>TEXT(INT(O41),"00")</f>
        <v>85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85.86666666666666</v>
      </c>
      <c r="X41" s="22">
        <f>IF(R41="",W41,IF(R41="N",IF(U41="E",180+W41,180-W41),IF(U41="E",360-W41,W41)))</f>
        <v>85.86666666666666</v>
      </c>
      <c r="Y41" s="22">
        <f>RADIANS(X41)</f>
        <v>1.4986560510457976</v>
      </c>
      <c r="Z41" s="64"/>
      <c r="AA41" s="58">
        <f>-M41*COS(Y41)</f>
        <v>-246.16524175055142</v>
      </c>
      <c r="AB41" s="58">
        <f>-M41*SIN(Y41)</f>
        <v>-3406.3920372666807</v>
      </c>
      <c r="AC41" s="64"/>
      <c r="AD41" s="22">
        <v>0</v>
      </c>
      <c r="AE41" s="22">
        <v>0</v>
      </c>
      <c r="AF41" s="22">
        <f t="shared" ref="AF41:AG43" si="0">AA41-AD41</f>
        <v>-246.16524175055142</v>
      </c>
      <c r="AG41" s="22">
        <f t="shared" si="0"/>
        <v>-3406.3920372666807</v>
      </c>
      <c r="AH41" s="63"/>
      <c r="AI41" s="36" t="str">
        <f>A41</f>
        <v>BLLM 1</v>
      </c>
      <c r="AJ41" s="36">
        <f>C41</f>
        <v>721288.62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721042.15</v>
      </c>
      <c r="D42" s="60">
        <v>459043.85</v>
      </c>
      <c r="E42" s="79"/>
      <c r="F42" s="72">
        <f>IF(C43=0,C42-$C$42,C42-C43)</f>
        <v>-48.799999999930151</v>
      </c>
      <c r="G42" s="72">
        <f>IF(D43=0,D42-$D$42,D42-D43)</f>
        <v>-0.97000000003026798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48.809639416750883</v>
      </c>
      <c r="N42" s="36">
        <f>IF(F42=0,,ATAN(G42/F42))</f>
        <v>1.9874432013312154E-2</v>
      </c>
      <c r="O42" s="36">
        <f>ABS(DEGREES(N42))</f>
        <v>1.1387210745824781</v>
      </c>
      <c r="P42" s="37" t="str">
        <f>TEXT(INT(O42),"00")</f>
        <v>01</v>
      </c>
      <c r="Q42" s="38" t="str">
        <f>TEXT((O42-P42)*60,"00")</f>
        <v>08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08</v>
      </c>
      <c r="U42" s="40" t="str">
        <f>IF(L42="",IF(G42&gt;0,"W","E"),"")</f>
        <v>E</v>
      </c>
      <c r="V42" s="44"/>
      <c r="W42" s="22">
        <f>IF(S42="due",90*(I42+K42),S42+T42/60)</f>
        <v>1.1333333333333333</v>
      </c>
      <c r="X42" s="22">
        <f>IF(R42="",W42,IF(R42="N",IF(U42="E",180+W42,180-W42),IF(U42="E",360-W42,W42)))</f>
        <v>181.13333333333333</v>
      </c>
      <c r="Y42" s="22">
        <f>RADIANS(X42)</f>
        <v>3.1613730517790621</v>
      </c>
      <c r="Z42" s="64"/>
      <c r="AA42" s="58">
        <f>-M42*COS(Y42)</f>
        <v>48.800090996985752</v>
      </c>
      <c r="AB42" s="58">
        <f>-M42*SIN(Y42)</f>
        <v>0.96541114513518178</v>
      </c>
      <c r="AC42" s="64"/>
      <c r="AD42" s="82">
        <f>$AA$40/$M$40*M42</f>
        <v>-7.6682669042562069E-5</v>
      </c>
      <c r="AE42" s="82">
        <f>$AB$40/$M$40*M42</f>
        <v>-2.636712783953811E-3</v>
      </c>
      <c r="AF42" s="22">
        <f t="shared" si="0"/>
        <v>48.800167679654791</v>
      </c>
      <c r="AG42" s="22">
        <f t="shared" si="0"/>
        <v>0.96804785791913561</v>
      </c>
      <c r="AH42" s="63"/>
      <c r="AI42" s="38">
        <f>A42</f>
        <v>1</v>
      </c>
      <c r="AJ42" s="82">
        <f t="shared" ref="AJ42:AK44" si="1">AJ41+AF41</f>
        <v>721042.45475824946</v>
      </c>
      <c r="AK42" s="82">
        <f t="shared" si="1"/>
        <v>459043.82796273328</v>
      </c>
      <c r="AL42" s="66"/>
      <c r="AM42" s="9" t="str">
        <f>IF(A43=0,A42&amp;" - 1",A42&amp;" - "&amp;A43)</f>
        <v>1 - 2</v>
      </c>
      <c r="AN42" s="18">
        <f>F42</f>
        <v>-48.799999999930151</v>
      </c>
      <c r="AO42" s="18">
        <f>AN42*G42</f>
        <v>47.336000001409325</v>
      </c>
      <c r="AP42" s="9" t="str">
        <f>D42&amp;","&amp;C42</f>
        <v>459043.85,721042.15</v>
      </c>
    </row>
    <row r="43" spans="1:44">
      <c r="A43" s="20">
        <f>A42+1</f>
        <v>2</v>
      </c>
      <c r="B43" s="44"/>
      <c r="C43" s="60">
        <v>721090.95</v>
      </c>
      <c r="D43" s="60">
        <v>459044.82</v>
      </c>
      <c r="E43" s="79"/>
      <c r="F43" s="72">
        <f>IF(C44=0,C43-$C$42,C43-C44)</f>
        <v>0.59999999997671694</v>
      </c>
      <c r="G43" s="72">
        <f>IF(D44=0,D43-$D$42,D43-D44)</f>
        <v>-29.010000000009313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29.016204093583855</v>
      </c>
      <c r="N43" s="36">
        <f>IF(F43=0,,ATAN(G43/F43))</f>
        <v>-1.5501167518698979</v>
      </c>
      <c r="O43" s="36">
        <f>ABS(DEGREES(N43))</f>
        <v>88.815147634673011</v>
      </c>
      <c r="P43" s="37" t="str">
        <f>TEXT(INT(O43),"00")</f>
        <v>88</v>
      </c>
      <c r="Q43" s="38" t="str">
        <f>TEXT((O43-P43)*60,"00")</f>
        <v>49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49</v>
      </c>
      <c r="U43" s="40" t="str">
        <f>IF(L43="",IF(G43&gt;0,"W","E"),"")</f>
        <v>E</v>
      </c>
      <c r="V43" s="44"/>
      <c r="W43" s="22">
        <f>IF(S43="due",90*(I43+K43),S43+T43/60)</f>
        <v>88.816666666666663</v>
      </c>
      <c r="X43" s="22">
        <f>IF(R43="",W43,IF(R43="N",IF(U43="E",180+W43,180-W43),IF(U43="E",360-W43,W43)))</f>
        <v>271.18333333333334</v>
      </c>
      <c r="Y43" s="22">
        <f>RADIANS(X43)</f>
        <v>4.7330420431999558</v>
      </c>
      <c r="Z43" s="64"/>
      <c r="AA43" s="58">
        <f>-M43*COS(Y43)</f>
        <v>-0.59923088346259301</v>
      </c>
      <c r="AB43" s="58">
        <f>-M43*SIN(Y43)</f>
        <v>29.010015897079704</v>
      </c>
      <c r="AC43" s="64"/>
      <c r="AD43" s="82">
        <f>$AA$40/$M$40*M43</f>
        <v>-4.5586076889068727E-5</v>
      </c>
      <c r="AE43" s="82">
        <f>$AB$40/$M$40*M43</f>
        <v>-1.5674648940165912E-3</v>
      </c>
      <c r="AF43" s="22">
        <f t="shared" si="0"/>
        <v>-0.59918529738570392</v>
      </c>
      <c r="AG43" s="22">
        <f t="shared" si="0"/>
        <v>29.01158336197372</v>
      </c>
      <c r="AH43" s="64"/>
      <c r="AI43" s="25">
        <f>A43</f>
        <v>2</v>
      </c>
      <c r="AJ43" s="82">
        <f t="shared" si="1"/>
        <v>721091.25492592913</v>
      </c>
      <c r="AK43" s="82">
        <f t="shared" si="1"/>
        <v>459044.79601059121</v>
      </c>
      <c r="AL43" s="66"/>
      <c r="AM43" s="9" t="str">
        <f>IF(A44=0,A43&amp;" - 1",A43&amp;" - "&amp;A44)</f>
        <v>2 - 3</v>
      </c>
      <c r="AN43" s="18">
        <f>AN42+F42+F43</f>
        <v>-96.999999999883585</v>
      </c>
      <c r="AO43" s="18">
        <f>AN43*G43</f>
        <v>2813.969999997526</v>
      </c>
      <c r="AP43" s="9" t="str">
        <f>D43&amp;","&amp;C43</f>
        <v>459044.82,721090.95</v>
      </c>
    </row>
    <row r="44" spans="1:44" s="46" customFormat="1">
      <c r="A44" s="20">
        <f>A43+1</f>
        <v>3</v>
      </c>
      <c r="B44" s="44"/>
      <c r="C44" s="60">
        <v>721090.35</v>
      </c>
      <c r="D44" s="60">
        <v>459073.83</v>
      </c>
      <c r="E44" s="79"/>
      <c r="F44" s="72">
        <f>IF(C45=0,C44-$C$42,C44-C45)</f>
        <v>48.799999999930151</v>
      </c>
      <c r="G44" s="72">
        <f>IF(D45=0,D44-$D$42,D44-D45)</f>
        <v>0.98999999999068677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48.810040975122774</v>
      </c>
      <c r="N44" s="22">
        <f>IF(F44=0,,ATAN(G44/F44))</f>
        <v>2.0284102858077017E-2</v>
      </c>
      <c r="O44" s="22">
        <f>ABS(DEGREES(N44))</f>
        <v>1.1621934849770639</v>
      </c>
      <c r="P44" s="24" t="str">
        <f>TEXT(INT(O44),"00")</f>
        <v>01</v>
      </c>
      <c r="Q44" s="25" t="str">
        <f>TEXT((O44-P44)*60,"00")</f>
        <v>10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10</v>
      </c>
      <c r="U44" s="24" t="str">
        <f>IF(L44="",IF(G44&gt;0,"W","E"),"")</f>
        <v>W</v>
      </c>
      <c r="V44" s="44"/>
      <c r="W44" s="22">
        <f>IF(S44="due",90*(I44+K44),S44+T44/60)</f>
        <v>1.1666666666666667</v>
      </c>
      <c r="X44" s="22">
        <f>IF(R44="",W44,IF(R44="N",IF(U44="E",180+W44,180-W44),IF(U44="E",360-W44,W44)))</f>
        <v>1.1666666666666667</v>
      </c>
      <c r="Y44" s="22">
        <f>RADIANS(X44)</f>
        <v>2.0362174606600513E-2</v>
      </c>
      <c r="Z44" s="64"/>
      <c r="AA44" s="58">
        <f>-M44*COS(Y44)</f>
        <v>-48.799922560176363</v>
      </c>
      <c r="AB44" s="58">
        <f>-M44*SIN(Y44)</f>
        <v>-0.99380989829763444</v>
      </c>
      <c r="AC44" s="64"/>
      <c r="AD44" s="82">
        <f>$AA$40/$M$40*M44</f>
        <v>-7.6683299913187232E-5</v>
      </c>
      <c r="AE44" s="82">
        <f>$AB$40/$M$40*M44</f>
        <v>-2.6367344762692085E-3</v>
      </c>
      <c r="AF44" s="22">
        <f>AA44-AD44</f>
        <v>-48.799845876876446</v>
      </c>
      <c r="AG44" s="22">
        <f>AB44-AE44</f>
        <v>-0.99117316382136522</v>
      </c>
      <c r="AH44" s="64"/>
      <c r="AI44" s="25">
        <f>A44</f>
        <v>3</v>
      </c>
      <c r="AJ44" s="82">
        <f t="shared" si="1"/>
        <v>721090.65574063174</v>
      </c>
      <c r="AK44" s="82">
        <f t="shared" si="1"/>
        <v>459073.80759395316</v>
      </c>
      <c r="AL44" s="66"/>
      <c r="AM44" s="9" t="str">
        <f>IF(A45=0,A44&amp;" - 1",A44&amp;" - "&amp;A45)</f>
        <v>3 - 4</v>
      </c>
      <c r="AN44" s="18">
        <f>AN43+F43+F44</f>
        <v>-47.599999999976717</v>
      </c>
      <c r="AO44" s="18">
        <f>AN44*G44</f>
        <v>-47.123999999533638</v>
      </c>
      <c r="AP44" s="9" t="str">
        <f>D44&amp;","&amp;C44</f>
        <v>459073.83,721090.35</v>
      </c>
    </row>
    <row r="45" spans="1:44" s="46" customFormat="1">
      <c r="A45" s="20">
        <f>A44+1</f>
        <v>4</v>
      </c>
      <c r="B45" s="44"/>
      <c r="C45" s="60">
        <v>721041.55</v>
      </c>
      <c r="D45" s="60">
        <v>459072.84</v>
      </c>
      <c r="E45" s="79"/>
      <c r="F45" s="72">
        <f>IF(C46=0,C45-$C$42,C45-C46)</f>
        <v>-0.59999999997671694</v>
      </c>
      <c r="G45" s="72">
        <f>IF(D46=0,D45-$D$42,D45-D46)</f>
        <v>28.990000000048894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28.996208372868459</v>
      </c>
      <c r="N45" s="22">
        <f>IF(F45=0,,ATAN(G45/F45))</f>
        <v>-1.5501024892458117</v>
      </c>
      <c r="O45" s="22">
        <f>ABS(DEGREES(N45))</f>
        <v>88.814330446508094</v>
      </c>
      <c r="P45" s="24" t="str">
        <f>TEXT(INT(O45),"00")</f>
        <v>88</v>
      </c>
      <c r="Q45" s="25" t="str">
        <f>TEXT((O45-P45)*60,"00")</f>
        <v>49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49</v>
      </c>
      <c r="U45" s="24" t="str">
        <f>IF(L45="",IF(G45&gt;0,"W","E"),"")</f>
        <v>W</v>
      </c>
      <c r="V45" s="44"/>
      <c r="W45" s="22">
        <f>IF(S45="due",90*(I45+K45),S45+T45/60)</f>
        <v>88.816666666666663</v>
      </c>
      <c r="X45" s="22">
        <f>IF(R45="",W45,IF(R45="N",IF(U45="E",180+W45,180-W45),IF(U45="E",360-W45,W45)))</f>
        <v>91.183333333333337</v>
      </c>
      <c r="Y45" s="22">
        <f>RADIANS(X45)</f>
        <v>1.5914493896101629</v>
      </c>
      <c r="Z45" s="64"/>
      <c r="AA45" s="58">
        <f>-M45*COS(Y45)</f>
        <v>0.59881793994486676</v>
      </c>
      <c r="AB45" s="58">
        <f>-M45*SIN(Y45)</f>
        <v>-28.990024440790094</v>
      </c>
      <c r="AC45" s="64"/>
      <c r="AD45" s="82">
        <f>$AA$40/$M$40*M45</f>
        <v>-4.5554662495268467E-5</v>
      </c>
      <c r="AE45" s="82">
        <f>$AB$40/$M$40*M45</f>
        <v>-1.5663847186031961E-3</v>
      </c>
      <c r="AF45" s="22">
        <f>AA45-AD45</f>
        <v>0.59886349460736199</v>
      </c>
      <c r="AG45" s="22">
        <f>AB45-AE45</f>
        <v>-28.98845805607149</v>
      </c>
      <c r="AH45" s="64"/>
      <c r="AI45" s="25">
        <f>A45</f>
        <v>4</v>
      </c>
      <c r="AJ45" s="82">
        <f t="shared" ref="AJ45" si="2">AJ44+AF44</f>
        <v>721041.85589475487</v>
      </c>
      <c r="AK45" s="82">
        <f t="shared" ref="AK45" si="3">AK44+AG44</f>
        <v>459072.81642078934</v>
      </c>
      <c r="AL45" s="66"/>
      <c r="AM45" s="9" t="str">
        <f>IF(A46=0,A45&amp;" - 1",A45&amp;" - "&amp;A46)</f>
        <v>4 - 1</v>
      </c>
      <c r="AN45" s="18">
        <f>AN44+F44+F45</f>
        <v>0.59999999997671694</v>
      </c>
      <c r="AO45" s="18">
        <f>AN45*G45</f>
        <v>17.39399999935436</v>
      </c>
      <c r="AP45" s="9" t="str">
        <f>D45&amp;","&amp;C45</f>
        <v>459072.84,721041.55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M22" sqref="M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73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59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60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61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85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2820.7699999961128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1410.3849999980564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4.2661381064470301E-3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36058.587557055915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153.83091444181295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-1.0997461251396334E-3</v>
      </c>
      <c r="AB40" s="91">
        <f>SUM(AB42:AB65536)</f>
        <v>4.1219525474609497E-3</v>
      </c>
      <c r="AC40" s="91"/>
      <c r="AD40" s="91">
        <f>SUM(AD42:AD65536)</f>
        <v>-1.0997461251396332E-3</v>
      </c>
      <c r="AE40" s="91">
        <f>SUM(AE42:AE65536)</f>
        <v>4.1219525474609497E-3</v>
      </c>
      <c r="AF40" s="91">
        <f>SUM(AF42:AF65536)</f>
        <v>6.4392935428259079E-15</v>
      </c>
      <c r="AG40" s="91">
        <f>SUM(AG42:AG65536)</f>
        <v>0</v>
      </c>
      <c r="AH40" s="92"/>
      <c r="AI40" s="93">
        <v>1</v>
      </c>
      <c r="AJ40" s="92">
        <f>AJ44+AF44</f>
        <v>721086.97456826118</v>
      </c>
      <c r="AK40" s="92">
        <f>AK44+AG44</f>
        <v>459102.74001129583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187.05999999993946</v>
      </c>
      <c r="G41" s="72">
        <f>IF(D42=0,D41-$D$41,D41-D42)</f>
        <v>3377.3799999999464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3382.5562978315106</v>
      </c>
      <c r="N41" s="36">
        <f>IF(F41=0,,ATAN(G41/F41))</f>
        <v>1.5154667296632154</v>
      </c>
      <c r="O41" s="36">
        <f>ABS(DEGREES(N41))</f>
        <v>86.829847602195528</v>
      </c>
      <c r="P41" s="37" t="str">
        <f>TEXT(INT(O41),"00")</f>
        <v>86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86.833333333333329</v>
      </c>
      <c r="X41" s="22">
        <f>IF(R41="",W41,IF(R41="N",IF(U41="E",180+W41,180-W41),IF(U41="E",360-W41,W41)))</f>
        <v>86.833333333333329</v>
      </c>
      <c r="Y41" s="22">
        <f>RADIANS(X41)</f>
        <v>1.5155275671484094</v>
      </c>
      <c r="Z41" s="64"/>
      <c r="AA41" s="58">
        <f>-M41*COS(Y41)</f>
        <v>-186.85452834814862</v>
      </c>
      <c r="AB41" s="58">
        <f>-M41*SIN(Y41)</f>
        <v>-3377.391374009741</v>
      </c>
      <c r="AC41" s="64"/>
      <c r="AD41" s="22">
        <v>0</v>
      </c>
      <c r="AE41" s="22">
        <v>0</v>
      </c>
      <c r="AF41" s="22">
        <f t="shared" ref="AF41:AG43" si="0">AA41-AD41</f>
        <v>-186.85452834814862</v>
      </c>
      <c r="AG41" s="22">
        <f t="shared" si="0"/>
        <v>-3377.391374009741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721041.56</v>
      </c>
      <c r="D42" s="60">
        <v>459072.84</v>
      </c>
      <c r="E42" s="79"/>
      <c r="F42" s="72">
        <f>IF(C43=0,C42-$C$42,C42-C43)</f>
        <v>-48.789999999920838</v>
      </c>
      <c r="G42" s="72">
        <f>IF(D43=0,D42-$D$42,D42-D43)</f>
        <v>-0.98999999999068677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48.800043032688578</v>
      </c>
      <c r="N42" s="36">
        <f>IF(F42=0,,ATAN(G42/F42))</f>
        <v>2.0288259147842415E-2</v>
      </c>
      <c r="O42" s="36">
        <f>ABS(DEGREES(N42))</f>
        <v>1.1624316228390545</v>
      </c>
      <c r="P42" s="37" t="str">
        <f>TEXT(INT(O42),"00")</f>
        <v>01</v>
      </c>
      <c r="Q42" s="38" t="str">
        <f>TEXT((O42-P42)*60,"00")</f>
        <v>10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10</v>
      </c>
      <c r="U42" s="40" t="str">
        <f>IF(L42="",IF(G42&gt;0,"W","E"),"")</f>
        <v>E</v>
      </c>
      <c r="V42" s="44"/>
      <c r="W42" s="22">
        <f>IF(S42="due",90*(I42+K42),S42+T42/60)</f>
        <v>1.1666666666666667</v>
      </c>
      <c r="X42" s="22">
        <f>IF(R42="",W42,IF(R42="N",IF(U42="E",180+W42,180-W42),IF(U42="E",360-W42,W42)))</f>
        <v>181.16666666666666</v>
      </c>
      <c r="Y42" s="22">
        <f>RADIANS(X42)</f>
        <v>3.1619548281963934</v>
      </c>
      <c r="Z42" s="64"/>
      <c r="AA42" s="58">
        <f>-M42*COS(Y42)</f>
        <v>48.789926690334774</v>
      </c>
      <c r="AB42" s="58">
        <f>-M42*SIN(Y42)</f>
        <v>0.99360633251575736</v>
      </c>
      <c r="AC42" s="64"/>
      <c r="AD42" s="82">
        <f>$AA$40/$M$40*M42</f>
        <v>-3.4887433664802531E-4</v>
      </c>
      <c r="AE42" s="82">
        <f>$AB$40/$M$40*M42</f>
        <v>1.3076140281989993E-3</v>
      </c>
      <c r="AF42" s="22">
        <f t="shared" si="0"/>
        <v>48.790275564671418</v>
      </c>
      <c r="AG42" s="22">
        <f t="shared" si="0"/>
        <v>0.99229871848755835</v>
      </c>
      <c r="AH42" s="63"/>
      <c r="AI42" s="38">
        <f>A42</f>
        <v>1</v>
      </c>
      <c r="AJ42" s="82">
        <f t="shared" ref="AJ42:AK44" si="1">AJ41+AF41</f>
        <v>721041.7654716518</v>
      </c>
      <c r="AK42" s="82">
        <f t="shared" si="1"/>
        <v>459072.82862599025</v>
      </c>
      <c r="AL42" s="66"/>
      <c r="AM42" s="9" t="str">
        <f>IF(A43=0,A42&amp;" - 1",A42&amp;" - "&amp;A43)</f>
        <v>1 - 2</v>
      </c>
      <c r="AN42" s="18">
        <f>F42</f>
        <v>-48.789999999920838</v>
      </c>
      <c r="AO42" s="18">
        <f>AN42*G42</f>
        <v>48.302099999467238</v>
      </c>
      <c r="AP42" s="9" t="str">
        <f>D42&amp;","&amp;C42</f>
        <v>459072.84,721041.56</v>
      </c>
    </row>
    <row r="43" spans="1:44">
      <c r="A43" s="20">
        <f>A42+1</f>
        <v>2</v>
      </c>
      <c r="B43" s="44"/>
      <c r="C43" s="60">
        <v>721090.35</v>
      </c>
      <c r="D43" s="60">
        <v>459073.83</v>
      </c>
      <c r="E43" s="79"/>
      <c r="F43" s="72">
        <f>IF(C44=0,C43-$C$42,C43-C44)</f>
        <v>0.52000000001862645</v>
      </c>
      <c r="G43" s="72">
        <f>IF(D44=0,D43-$D$42,D43-D44)</f>
        <v>-25.96999999997206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25.975205485203926</v>
      </c>
      <c r="N43" s="36">
        <f>IF(F43=0,,ATAN(G43/F43))</f>
        <v>-1.5507758984883608</v>
      </c>
      <c r="O43" s="36">
        <f>ABS(DEGREES(N43))</f>
        <v>88.852913953991262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271.14999999999998</v>
      </c>
      <c r="Y43" s="22">
        <f>RADIANS(X43)</f>
        <v>4.7324602667826241</v>
      </c>
      <c r="Z43" s="64"/>
      <c r="AA43" s="58">
        <f>-M43*COS(Y43)</f>
        <v>-0.52132078397917481</v>
      </c>
      <c r="AB43" s="58">
        <f>-M43*SIN(Y43)</f>
        <v>25.969973520178247</v>
      </c>
      <c r="AC43" s="64"/>
      <c r="AD43" s="82">
        <f>$AA$40/$M$40*M43</f>
        <v>-1.8569824983302692E-4</v>
      </c>
      <c r="AE43" s="82">
        <f>$AB$40/$M$40*M43</f>
        <v>6.9601461324639649E-4</v>
      </c>
      <c r="AF43" s="22">
        <f t="shared" si="0"/>
        <v>-0.52113508572934175</v>
      </c>
      <c r="AG43" s="22">
        <f t="shared" si="0"/>
        <v>25.969277505565</v>
      </c>
      <c r="AH43" s="64"/>
      <c r="AI43" s="25">
        <f>A43</f>
        <v>2</v>
      </c>
      <c r="AJ43" s="82">
        <f t="shared" si="1"/>
        <v>721090.55574721645</v>
      </c>
      <c r="AK43" s="82">
        <f t="shared" si="1"/>
        <v>459073.82092470874</v>
      </c>
      <c r="AL43" s="66"/>
      <c r="AM43" s="9" t="str">
        <f>IF(A44=0,A43&amp;" - 1",A43&amp;" - "&amp;A44)</f>
        <v>2 - 3</v>
      </c>
      <c r="AN43" s="18">
        <f>AN42+F42+F43</f>
        <v>-97.059999999823049</v>
      </c>
      <c r="AO43" s="18">
        <f>AN43*G43</f>
        <v>2520.6481999926928</v>
      </c>
      <c r="AP43" s="9" t="str">
        <f>D43&amp;","&amp;C43</f>
        <v>459073.83,721090.35</v>
      </c>
    </row>
    <row r="44" spans="1:44" s="46" customFormat="1">
      <c r="A44" s="20">
        <f>A43+1</f>
        <v>3</v>
      </c>
      <c r="B44" s="44"/>
      <c r="C44" s="60">
        <v>721089.83</v>
      </c>
      <c r="D44" s="60">
        <v>459099.8</v>
      </c>
      <c r="E44" s="79"/>
      <c r="F44" s="72">
        <f>IF(C45=0,C44-$C$42,C44-C45)</f>
        <v>3.059999999939464</v>
      </c>
      <c r="G44" s="72">
        <f>IF(D45=0,D44-$D$42,D44-D45)</f>
        <v>-2.9500000000116415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4.25042350827517</v>
      </c>
      <c r="N44" s="22">
        <f>IF(F44=0,,ATAN(G44/F44))</f>
        <v>-0.76709737815606638</v>
      </c>
      <c r="O44" s="22">
        <f>ABS(DEGREES(N44))</f>
        <v>43.95144224389351</v>
      </c>
      <c r="P44" s="24" t="str">
        <f>TEXT(INT(O44),"00")</f>
        <v>43</v>
      </c>
      <c r="Q44" s="25" t="str">
        <f>TEXT((O44-P44)*60,"00")</f>
        <v>57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57</v>
      </c>
      <c r="U44" s="24" t="str">
        <f>IF(L44="",IF(G44&gt;0,"W","E"),"")</f>
        <v>E</v>
      </c>
      <c r="V44" s="44"/>
      <c r="W44" s="22">
        <f>IF(S44="due",90*(I44+K44),S44+T44/60)</f>
        <v>43.95</v>
      </c>
      <c r="X44" s="22">
        <f>IF(R44="",W44,IF(R44="N",IF(U44="E",180+W44,180-W44),IF(U44="E",360-W44,W44)))</f>
        <v>316.05</v>
      </c>
      <c r="Y44" s="22">
        <f>RADIANS(X44)</f>
        <v>5.516113100928079</v>
      </c>
      <c r="Z44" s="64"/>
      <c r="AA44" s="58">
        <f>-M44*COS(Y44)</f>
        <v>-3.0600742560884595</v>
      </c>
      <c r="AB44" s="58">
        <f>-M44*SIN(Y44)</f>
        <v>2.9499229730491043</v>
      </c>
      <c r="AC44" s="64"/>
      <c r="AD44" s="82">
        <f>$AA$40/$M$40*M44</f>
        <v>-3.038652406370585E-5</v>
      </c>
      <c r="AE44" s="82">
        <f>$AB$40/$M$40*M44</f>
        <v>1.1389156770793142E-4</v>
      </c>
      <c r="AF44" s="22">
        <f>AA44-AD44</f>
        <v>-3.0600438695643959</v>
      </c>
      <c r="AG44" s="22">
        <f>AB44-AE44</f>
        <v>2.9498090814813964</v>
      </c>
      <c r="AH44" s="64"/>
      <c r="AI44" s="25">
        <f>A44</f>
        <v>3</v>
      </c>
      <c r="AJ44" s="82">
        <f t="shared" si="1"/>
        <v>721090.03461213072</v>
      </c>
      <c r="AK44" s="82">
        <f t="shared" si="1"/>
        <v>459099.79020221432</v>
      </c>
      <c r="AL44" s="66"/>
      <c r="AM44" s="9" t="str">
        <f>IF(A45=0,A44&amp;" - 1",A44&amp;" - "&amp;A45)</f>
        <v>3 - 4</v>
      </c>
      <c r="AN44" s="18">
        <f>AN43+F43+F44</f>
        <v>-93.479999999864958</v>
      </c>
      <c r="AO44" s="18">
        <f>AN44*G44</f>
        <v>275.76600000068987</v>
      </c>
      <c r="AP44" s="9" t="str">
        <f>D44&amp;","&amp;C44</f>
        <v>459099.8,721089.83</v>
      </c>
    </row>
    <row r="45" spans="1:44" s="46" customFormat="1">
      <c r="A45" s="20">
        <f t="shared" ref="A45:A46" si="2">A44+1</f>
        <v>4</v>
      </c>
      <c r="B45" s="44"/>
      <c r="C45" s="60">
        <v>721086.77</v>
      </c>
      <c r="D45" s="60">
        <v>459102.75</v>
      </c>
      <c r="E45" s="79"/>
      <c r="F45" s="72">
        <f t="shared" ref="F45:F46" si="3">IF(C46=0,C45-$C$42,C45-C46)</f>
        <v>45.800000000046566</v>
      </c>
      <c r="G45" s="72">
        <f t="shared" ref="G45:G46" si="4">IF(D46=0,D45-$D$42,D45-D46)</f>
        <v>0.91999999998370185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45.80923924280161</v>
      </c>
      <c r="N45" s="22">
        <f t="shared" ref="N45:N46" si="11">IF(F45=0,,ATAN(G45/F45))</f>
        <v>2.008463514413434E-2</v>
      </c>
      <c r="O45" s="22">
        <f t="shared" ref="O45:O46" si="12">ABS(DEGREES(N45))</f>
        <v>1.1507648268190256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1.1499999999999999</v>
      </c>
      <c r="Y45" s="22">
        <f t="shared" ref="Y45:Y46" si="21">RADIANS(X45)</f>
        <v>2.007128639793479E-2</v>
      </c>
      <c r="Z45" s="64"/>
      <c r="AA45" s="58">
        <f t="shared" ref="AA45:AA46" si="22">-M45*COS(Y45)</f>
        <v>-45.800012276812531</v>
      </c>
      <c r="AB45" s="58">
        <f t="shared" ref="AB45:AB46" si="23">-M45*SIN(Y45)</f>
        <v>-0.91938862732581283</v>
      </c>
      <c r="AC45" s="64"/>
      <c r="AD45" s="82">
        <f t="shared" ref="AD45:AD46" si="24">$AA$40/$M$40*M45</f>
        <v>-3.2749290697300871E-4</v>
      </c>
      <c r="AE45" s="82">
        <f t="shared" ref="AE45:AE46" si="25">$AB$40/$M$40*M45</f>
        <v>1.2274744064239267E-3</v>
      </c>
      <c r="AF45" s="22">
        <f t="shared" ref="AF45:AF46" si="26">AA45-AD45</f>
        <v>-45.799684783905555</v>
      </c>
      <c r="AG45" s="22">
        <f t="shared" ref="AG45:AG46" si="27">AB45-AE45</f>
        <v>-0.92061610173223674</v>
      </c>
      <c r="AH45" s="64"/>
      <c r="AI45" s="25">
        <f t="shared" ref="AI45:AI46" si="28">A45</f>
        <v>4</v>
      </c>
      <c r="AJ45" s="82">
        <f t="shared" ref="AJ45:AJ46" si="29">AJ44+AF44</f>
        <v>721086.97456826118</v>
      </c>
      <c r="AK45" s="82">
        <f t="shared" ref="AK45:AK46" si="30">AK44+AG44</f>
        <v>459102.74001129583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-44.619999999878928</v>
      </c>
      <c r="AO45" s="18">
        <f t="shared" ref="AO45:AO46" si="33">AN45*G45</f>
        <v>-41.050399999161392</v>
      </c>
      <c r="AP45" s="9" t="str">
        <f t="shared" ref="AP45:AP46" si="34">D45&amp;","&amp;C45</f>
        <v>459102.75,721086.77</v>
      </c>
    </row>
    <row r="46" spans="1:44" s="46" customFormat="1">
      <c r="A46" s="20">
        <f t="shared" si="2"/>
        <v>5</v>
      </c>
      <c r="B46" s="44"/>
      <c r="C46" s="60">
        <v>721040.97</v>
      </c>
      <c r="D46" s="60">
        <v>459101.83</v>
      </c>
      <c r="E46" s="79"/>
      <c r="F46" s="72">
        <f t="shared" si="3"/>
        <v>-0.59000000008381903</v>
      </c>
      <c r="G46" s="72">
        <f t="shared" si="4"/>
        <v>28.989999999990687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28.99600317284365</v>
      </c>
      <c r="N46" s="22">
        <f t="shared" si="11"/>
        <v>-1.550447290525218</v>
      </c>
      <c r="O46" s="22">
        <f t="shared" si="12"/>
        <v>88.834086104588778</v>
      </c>
      <c r="P46" s="24" t="str">
        <f t="shared" si="13"/>
        <v>88</v>
      </c>
      <c r="Q46" s="25" t="str">
        <f t="shared" si="14"/>
        <v>50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50</v>
      </c>
      <c r="U46" s="24" t="str">
        <f t="shared" si="18"/>
        <v>W</v>
      </c>
      <c r="V46" s="44"/>
      <c r="W46" s="22">
        <f t="shared" si="19"/>
        <v>88.833333333333329</v>
      </c>
      <c r="X46" s="22">
        <f t="shared" si="20"/>
        <v>91.166666666666671</v>
      </c>
      <c r="Y46" s="22">
        <f t="shared" si="21"/>
        <v>1.5911585014014973</v>
      </c>
      <c r="Z46" s="64"/>
      <c r="AA46" s="58">
        <f t="shared" si="22"/>
        <v>0.59038088042025794</v>
      </c>
      <c r="AB46" s="58">
        <f t="shared" si="23"/>
        <v>-28.989992245869836</v>
      </c>
      <c r="AC46" s="64"/>
      <c r="AD46" s="82">
        <f t="shared" si="24"/>
        <v>-2.0729410762186656E-4</v>
      </c>
      <c r="AE46" s="82">
        <f t="shared" si="25"/>
        <v>7.7695793188369531E-4</v>
      </c>
      <c r="AF46" s="22">
        <f t="shared" si="26"/>
        <v>0.59058817452787982</v>
      </c>
      <c r="AG46" s="22">
        <f t="shared" si="27"/>
        <v>-28.990769203801719</v>
      </c>
      <c r="AH46" s="64"/>
      <c r="AI46" s="25">
        <f t="shared" si="28"/>
        <v>5</v>
      </c>
      <c r="AJ46" s="82">
        <f t="shared" si="29"/>
        <v>721041.17488347727</v>
      </c>
      <c r="AK46" s="82">
        <f t="shared" si="30"/>
        <v>459101.81939519412</v>
      </c>
      <c r="AL46" s="66"/>
      <c r="AM46" s="9" t="str">
        <f t="shared" si="31"/>
        <v>5 - 1</v>
      </c>
      <c r="AN46" s="18">
        <f t="shared" si="32"/>
        <v>0.59000000008381903</v>
      </c>
      <c r="AO46" s="18">
        <f t="shared" si="33"/>
        <v>17.104100002424421</v>
      </c>
      <c r="AP46" s="9" t="str">
        <f t="shared" si="34"/>
        <v>459101.83,721040.97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M22" sqref="M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73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59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60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61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2821.8641000003936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1410.9320500001968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6.2076314097484044E-3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24790.715896044952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153.8916266664377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8.4530799420401426E-4</v>
      </c>
      <c r="AB40" s="91">
        <f>SUM(AB42:AB65536)</f>
        <v>6.1498082989821512E-3</v>
      </c>
      <c r="AC40" s="91"/>
      <c r="AD40" s="91">
        <f>SUM(AD42:AD65536)</f>
        <v>8.4530799420401404E-4</v>
      </c>
      <c r="AE40" s="91">
        <f>SUM(AE42:AE65536)</f>
        <v>6.1498082989821503E-3</v>
      </c>
      <c r="AF40" s="91">
        <f>SUM(AF42:AF65536)</f>
        <v>7.2164496600635175E-15</v>
      </c>
      <c r="AG40" s="91">
        <f>SUM(AG42:AG65536)</f>
        <v>0</v>
      </c>
      <c r="AH40" s="92"/>
      <c r="AI40" s="93">
        <v>1</v>
      </c>
      <c r="AJ40" s="92">
        <f>AJ44+AF44</f>
        <v>720996.90083098121</v>
      </c>
      <c r="AK40" s="92">
        <f>AK44+AG44</f>
        <v>459014.00950649194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186.46999999997206</v>
      </c>
      <c r="G41" s="72">
        <f>IF(D42=0,D41-$D$41,D41-D42)</f>
        <v>3406.3699999999953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3411.4700112707951</v>
      </c>
      <c r="N41" s="36">
        <f>IF(F41=0,,ATAN(G41/F41))</f>
        <v>1.5161093511754471</v>
      </c>
      <c r="O41" s="36">
        <f>ABS(DEGREES(N41))</f>
        <v>86.866667102670718</v>
      </c>
      <c r="P41" s="37" t="str">
        <f>TEXT(INT(O41),"00")</f>
        <v>86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86.86666666666666</v>
      </c>
      <c r="X41" s="22">
        <f>IF(R41="",W41,IF(R41="N",IF(U41="E",180+W41,180-W41),IF(U41="E",360-W41,W41)))</f>
        <v>86.86666666666666</v>
      </c>
      <c r="Y41" s="22">
        <f>RADIANS(X41)</f>
        <v>1.5161093435657409</v>
      </c>
      <c r="Z41" s="64"/>
      <c r="AA41" s="58">
        <f>-M41*COS(Y41)</f>
        <v>-186.47002592144693</v>
      </c>
      <c r="AB41" s="58">
        <f>-M41*SIN(Y41)</f>
        <v>-3406.3699985810135</v>
      </c>
      <c r="AC41" s="64"/>
      <c r="AD41" s="22">
        <v>0</v>
      </c>
      <c r="AE41" s="22">
        <v>0</v>
      </c>
      <c r="AF41" s="22">
        <f t="shared" ref="AF41:AG43" si="0">AA41-AD41</f>
        <v>-186.47002592144693</v>
      </c>
      <c r="AG41" s="22">
        <f t="shared" si="0"/>
        <v>-3406.3699985810135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721042.15</v>
      </c>
      <c r="D42" s="60">
        <v>459043.85</v>
      </c>
      <c r="E42" s="79"/>
      <c r="F42" s="72">
        <f>IF(C43=0,C42-$C$42,C42-C43)</f>
        <v>48.830000000074506</v>
      </c>
      <c r="G42" s="72">
        <f>IF(D43=0,D42-$D$42,D42-D43)</f>
        <v>0.94000000000232831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48.839046878571253</v>
      </c>
      <c r="N42" s="36">
        <f>IF(F42=0,,ATAN(G42/F42))</f>
        <v>1.9248083364122006E-2</v>
      </c>
      <c r="O42" s="36">
        <f>ABS(DEGREES(N42))</f>
        <v>1.1028339404801624</v>
      </c>
      <c r="P42" s="37" t="str">
        <f>TEXT(INT(O42),"00")</f>
        <v>01</v>
      </c>
      <c r="Q42" s="38" t="str">
        <f>TEXT((O42-P42)*60,"00")</f>
        <v>06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06</v>
      </c>
      <c r="U42" s="40" t="str">
        <f>IF(L42="",IF(G42&gt;0,"W","E"),"")</f>
        <v>W</v>
      </c>
      <c r="V42" s="44"/>
      <c r="W42" s="22">
        <f>IF(S42="due",90*(I42+K42),S42+T42/60)</f>
        <v>1.1000000000000001</v>
      </c>
      <c r="X42" s="22">
        <f>IF(R42="",W42,IF(R42="N",IF(U42="E",180+W42,180-W42),IF(U42="E",360-W42,W42)))</f>
        <v>1.1000000000000001</v>
      </c>
      <c r="Y42" s="22">
        <f>RADIANS(X42)</f>
        <v>1.9198621771937627E-2</v>
      </c>
      <c r="Z42" s="64"/>
      <c r="AA42" s="58">
        <f>-M42*COS(Y42)</f>
        <v>-48.830046434241083</v>
      </c>
      <c r="AB42" s="58">
        <f>-M42*SIN(Y42)</f>
        <v>-0.9375847893071152</v>
      </c>
      <c r="AC42" s="64"/>
      <c r="AD42" s="82">
        <f>$AA$40/$M$40*M42</f>
        <v>2.6826694635728705E-4</v>
      </c>
      <c r="AE42" s="82">
        <f>$AB$40/$M$40*M42</f>
        <v>1.951703171344276E-3</v>
      </c>
      <c r="AF42" s="22">
        <f t="shared" si="0"/>
        <v>-48.83031470118744</v>
      </c>
      <c r="AG42" s="22">
        <f t="shared" si="0"/>
        <v>-0.9395364924784595</v>
      </c>
      <c r="AH42" s="63"/>
      <c r="AI42" s="38">
        <f>A42</f>
        <v>1</v>
      </c>
      <c r="AJ42" s="82">
        <f t="shared" ref="AJ42:AK44" si="1">AJ41+AF41</f>
        <v>721042.14997407852</v>
      </c>
      <c r="AK42" s="82">
        <f t="shared" si="1"/>
        <v>459043.85000141896</v>
      </c>
      <c r="AL42" s="66"/>
      <c r="AM42" s="9" t="str">
        <f>IF(A43=0,A42&amp;" - 1",A42&amp;" - "&amp;A43)</f>
        <v>1 - 2</v>
      </c>
      <c r="AN42" s="18">
        <f>F42</f>
        <v>48.830000000074506</v>
      </c>
      <c r="AO42" s="18">
        <f>AN42*G42</f>
        <v>45.900200000183723</v>
      </c>
      <c r="AP42" s="9" t="str">
        <f>D42&amp;","&amp;C42</f>
        <v>459043.85,721042.15</v>
      </c>
    </row>
    <row r="43" spans="1:44">
      <c r="A43" s="20">
        <f>A42+1</f>
        <v>2</v>
      </c>
      <c r="B43" s="44"/>
      <c r="C43" s="60">
        <v>720993.32</v>
      </c>
      <c r="D43" s="60">
        <v>459042.91</v>
      </c>
      <c r="E43" s="79"/>
      <c r="F43" s="72">
        <f>IF(C44=0,C43-$C$42,C43-C44)</f>
        <v>-0.52000000001862645</v>
      </c>
      <c r="G43" s="72">
        <f>IF(D44=0,D43-$D$42,D43-D44)</f>
        <v>25.959999999962747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25.965207489987158</v>
      </c>
      <c r="N43" s="36">
        <f>IF(F43=0,,ATAN(G43/F43))</f>
        <v>-1.5507681885207296</v>
      </c>
      <c r="O43" s="36">
        <f>ABS(DEGREES(N43))</f>
        <v>88.852472205385808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W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91.15</v>
      </c>
      <c r="Y43" s="22">
        <f>RADIANS(X43)</f>
        <v>1.5908676131928314</v>
      </c>
      <c r="Z43" s="64"/>
      <c r="AA43" s="58">
        <f>-M43*COS(Y43)</f>
        <v>0.52112012482723036</v>
      </c>
      <c r="AB43" s="58">
        <f>-M43*SIN(Y43)</f>
        <v>-25.959977538772741</v>
      </c>
      <c r="AC43" s="64"/>
      <c r="AD43" s="82">
        <f>$AA$40/$M$40*M43</f>
        <v>1.4262372773553165E-4</v>
      </c>
      <c r="AE43" s="82">
        <f>$AB$40/$M$40*M43</f>
        <v>1.0376201224568734E-3</v>
      </c>
      <c r="AF43" s="22">
        <f t="shared" si="0"/>
        <v>0.52097750109949481</v>
      </c>
      <c r="AG43" s="22">
        <f t="shared" si="0"/>
        <v>-25.961015158895197</v>
      </c>
      <c r="AH43" s="64"/>
      <c r="AI43" s="25">
        <f>A43</f>
        <v>2</v>
      </c>
      <c r="AJ43" s="82">
        <f t="shared" si="1"/>
        <v>720993.31965937733</v>
      </c>
      <c r="AK43" s="82">
        <f t="shared" si="1"/>
        <v>459042.91046492651</v>
      </c>
      <c r="AL43" s="66"/>
      <c r="AM43" s="9" t="str">
        <f>IF(A44=0,A43&amp;" - 1",A43&amp;" - "&amp;A44)</f>
        <v>2 - 3</v>
      </c>
      <c r="AN43" s="18">
        <f>AN42+F42+F43</f>
        <v>97.140000000130385</v>
      </c>
      <c r="AO43" s="18">
        <f>AN43*G43</f>
        <v>2521.7543999997661</v>
      </c>
      <c r="AP43" s="9" t="str">
        <f>D43&amp;","&amp;C43</f>
        <v>459042.91,720993.32</v>
      </c>
    </row>
    <row r="44" spans="1:44" s="46" customFormat="1">
      <c r="A44" s="20">
        <f>A43+1</f>
        <v>3</v>
      </c>
      <c r="B44" s="44"/>
      <c r="C44" s="60">
        <v>720993.84</v>
      </c>
      <c r="D44" s="60">
        <v>459016.95</v>
      </c>
      <c r="E44" s="79"/>
      <c r="F44" s="72">
        <f>IF(C45=0,C44-$C$42,C44-C45)</f>
        <v>-3.0600000000558794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4.2434891304627698</v>
      </c>
      <c r="N44" s="22">
        <f>IF(F44=0,,ATAN(G44/F44))</f>
        <v>-0.76540082941557008</v>
      </c>
      <c r="O44" s="22">
        <f>ABS(DEGREES(N44))</f>
        <v>43.854237161324839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136.15</v>
      </c>
      <c r="Y44" s="22">
        <f>RADIANS(X44)</f>
        <v>2.3762657765902797</v>
      </c>
      <c r="Z44" s="64"/>
      <c r="AA44" s="58">
        <f>-M44*COS(Y44)</f>
        <v>3.0602174117913794</v>
      </c>
      <c r="AB44" s="58">
        <f>-M44*SIN(Y44)</f>
        <v>-2.9397736975700268</v>
      </c>
      <c r="AC44" s="64"/>
      <c r="AD44" s="82">
        <f>$AA$40/$M$40*M44</f>
        <v>2.3308969844558298E-5</v>
      </c>
      <c r="AE44" s="82">
        <f>$AB$40/$M$40*M44</f>
        <v>1.6957806760809245E-4</v>
      </c>
      <c r="AF44" s="22">
        <f>AA44-AD44</f>
        <v>3.0601941028215349</v>
      </c>
      <c r="AG44" s="22">
        <f>AB44-AE44</f>
        <v>-2.9399432756376349</v>
      </c>
      <c r="AH44" s="64"/>
      <c r="AI44" s="25">
        <f>A44</f>
        <v>3</v>
      </c>
      <c r="AJ44" s="82">
        <f t="shared" si="1"/>
        <v>720993.84063687839</v>
      </c>
      <c r="AK44" s="82">
        <f t="shared" si="1"/>
        <v>459016.94944976759</v>
      </c>
      <c r="AL44" s="66"/>
      <c r="AM44" s="9" t="str">
        <f>IF(A45=0,A44&amp;" - 1",A44&amp;" - "&amp;A45)</f>
        <v>3 - 4</v>
      </c>
      <c r="AN44" s="18">
        <f>AN43+F43+F44</f>
        <v>93.560000000055879</v>
      </c>
      <c r="AO44" s="18">
        <f>AN44*G44</f>
        <v>275.06640000038215</v>
      </c>
      <c r="AP44" s="9" t="str">
        <f>D44&amp;","&amp;C44</f>
        <v>459016.95,720993.84</v>
      </c>
    </row>
    <row r="45" spans="1:44" s="46" customFormat="1">
      <c r="A45" s="20">
        <f t="shared" ref="A45:A46" si="2">A44+1</f>
        <v>4</v>
      </c>
      <c r="B45" s="44"/>
      <c r="C45" s="60">
        <v>720996.9</v>
      </c>
      <c r="D45" s="60">
        <v>459014.01</v>
      </c>
      <c r="E45" s="79"/>
      <c r="F45" s="72">
        <f t="shared" ref="F45:F46" si="3">IF(C46=0,C45-$C$42,C45-C46)</f>
        <v>-45.839999999967404</v>
      </c>
      <c r="G45" s="72">
        <f t="shared" ref="G45:G46" si="4">IF(D46=0,D45-$D$42,D45-D46)</f>
        <v>-0.84999999997671694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45.84787999457523</v>
      </c>
      <c r="N45" s="22">
        <f t="shared" ref="N45:N46" si="11">IF(F45=0,,ATAN(G45/F45))</f>
        <v>1.8540632645691717E-2</v>
      </c>
      <c r="O45" s="22">
        <f t="shared" ref="O45:O46" si="12">ABS(DEGREES(N45))</f>
        <v>1.0623000001006089</v>
      </c>
      <c r="P45" s="24" t="str">
        <f t="shared" ref="P45:P46" si="13">TEXT(INT(O45),"00")</f>
        <v>01</v>
      </c>
      <c r="Q45" s="25" t="str">
        <f t="shared" ref="Q45:Q46" si="14">TEXT((O45-P45)*60,"00")</f>
        <v>04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04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1.0666666666666667</v>
      </c>
      <c r="X45" s="22">
        <f t="shared" ref="X45:X46" si="20">IF(R45="",W45,IF(R45="N",IF(U45="E",180+W45,180-W45),IF(U45="E",360-W45,W45)))</f>
        <v>181.06666666666666</v>
      </c>
      <c r="Y45" s="22">
        <f t="shared" ref="Y45:Y46" si="21">RADIANS(X45)</f>
        <v>3.1602094989443992</v>
      </c>
      <c r="Z45" s="64"/>
      <c r="AA45" s="58">
        <f t="shared" ref="AA45:AA46" si="22">-M45*COS(Y45)</f>
        <v>45.839935086036888</v>
      </c>
      <c r="AB45" s="58">
        <f t="shared" ref="AB45:AB46" si="23">-M45*SIN(Y45)</f>
        <v>0.85349358808140008</v>
      </c>
      <c r="AC45" s="64"/>
      <c r="AD45" s="82">
        <f t="shared" ref="AD45:AD46" si="24">$AA$40/$M$40*M45</f>
        <v>2.5183683034765762E-4</v>
      </c>
      <c r="AE45" s="82">
        <f t="shared" ref="AE45:AE46" si="25">$AB$40/$M$40*M45</f>
        <v>1.8321703330391032E-3</v>
      </c>
      <c r="AF45" s="22">
        <f t="shared" ref="AF45:AF46" si="26">AA45-AD45</f>
        <v>45.839683249206544</v>
      </c>
      <c r="AG45" s="22">
        <f t="shared" ref="AG45:AG46" si="27">AB45-AE45</f>
        <v>0.85166141774836102</v>
      </c>
      <c r="AH45" s="64"/>
      <c r="AI45" s="25">
        <f t="shared" ref="AI45:AI46" si="28">A45</f>
        <v>4</v>
      </c>
      <c r="AJ45" s="82">
        <f t="shared" ref="AJ45:AJ46" si="29">AJ44+AF44</f>
        <v>720996.90083098121</v>
      </c>
      <c r="AK45" s="82">
        <f t="shared" ref="AK45:AK46" si="30">AK44+AG44</f>
        <v>459014.00950649194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44.660000000032596</v>
      </c>
      <c r="AO45" s="18">
        <f t="shared" ref="AO45:AO46" si="33">AN45*G45</f>
        <v>-37.960999998987887</v>
      </c>
      <c r="AP45" s="9" t="str">
        <f t="shared" ref="AP45:AP46" si="34">D45&amp;","&amp;C45</f>
        <v>459014.01,720996.9</v>
      </c>
    </row>
    <row r="46" spans="1:44" s="46" customFormat="1">
      <c r="A46" s="20">
        <f t="shared" si="2"/>
        <v>5</v>
      </c>
      <c r="B46" s="44"/>
      <c r="C46" s="60">
        <v>721042.74</v>
      </c>
      <c r="D46" s="60">
        <v>459014.86</v>
      </c>
      <c r="E46" s="79"/>
      <c r="F46" s="72">
        <f t="shared" si="3"/>
        <v>0.58999999996740371</v>
      </c>
      <c r="G46" s="72">
        <f t="shared" si="4"/>
        <v>-28.989999999990687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28.996003172841281</v>
      </c>
      <c r="N46" s="22">
        <f t="shared" si="11"/>
        <v>-1.5504472905292321</v>
      </c>
      <c r="O46" s="22">
        <f t="shared" si="12"/>
        <v>88.83408610481878</v>
      </c>
      <c r="P46" s="24" t="str">
        <f t="shared" si="13"/>
        <v>88</v>
      </c>
      <c r="Q46" s="25" t="str">
        <f t="shared" si="14"/>
        <v>50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50</v>
      </c>
      <c r="U46" s="24" t="str">
        <f t="shared" si="18"/>
        <v>E</v>
      </c>
      <c r="V46" s="44"/>
      <c r="W46" s="22">
        <f t="shared" si="19"/>
        <v>88.833333333333329</v>
      </c>
      <c r="X46" s="22">
        <f t="shared" si="20"/>
        <v>271.16666666666669</v>
      </c>
      <c r="Y46" s="22">
        <f t="shared" si="21"/>
        <v>4.7327511549912904</v>
      </c>
      <c r="Z46" s="64"/>
      <c r="AA46" s="58">
        <f t="shared" si="22"/>
        <v>-0.59038088042020609</v>
      </c>
      <c r="AB46" s="58">
        <f t="shared" si="23"/>
        <v>28.989992245867466</v>
      </c>
      <c r="AC46" s="64"/>
      <c r="AD46" s="82">
        <f t="shared" si="24"/>
        <v>1.5927151991897953E-4</v>
      </c>
      <c r="AE46" s="82">
        <f t="shared" si="25"/>
        <v>1.1587366045338057E-3</v>
      </c>
      <c r="AF46" s="22">
        <f t="shared" si="26"/>
        <v>-0.5905401519401251</v>
      </c>
      <c r="AG46" s="22">
        <f t="shared" si="27"/>
        <v>28.988833509262932</v>
      </c>
      <c r="AH46" s="64"/>
      <c r="AI46" s="25">
        <f t="shared" si="28"/>
        <v>5</v>
      </c>
      <c r="AJ46" s="82">
        <f t="shared" si="29"/>
        <v>721042.74051423045</v>
      </c>
      <c r="AK46" s="82">
        <f t="shared" si="30"/>
        <v>459014.86116790969</v>
      </c>
      <c r="AL46" s="66"/>
      <c r="AM46" s="9" t="str">
        <f t="shared" si="31"/>
        <v>5 - 1</v>
      </c>
      <c r="AN46" s="18">
        <f t="shared" si="32"/>
        <v>-0.58999999996740371</v>
      </c>
      <c r="AO46" s="18">
        <f t="shared" si="33"/>
        <v>17.104099999049538</v>
      </c>
      <c r="AP46" s="9" t="str">
        <f t="shared" si="34"/>
        <v>459014.86,721042.74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73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59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60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61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2830.2268000071267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1415.1134000035634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3.2117412079375779E-3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48453.560338993455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155.62029641203515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2.4924034525710681E-3</v>
      </c>
      <c r="AB40" s="91">
        <f>SUM(AB42:AB65536)</f>
        <v>2.0256373358467084E-3</v>
      </c>
      <c r="AC40" s="91"/>
      <c r="AD40" s="91">
        <f>SUM(AD42:AD65536)</f>
        <v>2.4924034525710681E-3</v>
      </c>
      <c r="AE40" s="91">
        <f>SUM(AE42:AE65536)</f>
        <v>2.0256373358467084E-3</v>
      </c>
      <c r="AF40" s="91">
        <f>SUM(AF42:AF65536)</f>
        <v>0</v>
      </c>
      <c r="AG40" s="91">
        <f>SUM(AG42:AG65536)</f>
        <v>2.886579864025407E-15</v>
      </c>
      <c r="AH40" s="92"/>
      <c r="AI40" s="93">
        <v>1</v>
      </c>
      <c r="AJ40" s="92">
        <f>AJ44+AF44</f>
        <v>720993.3207098468</v>
      </c>
      <c r="AK40" s="92">
        <f>AK44+AG44</f>
        <v>459042.91305234487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186.46999999997206</v>
      </c>
      <c r="G41" s="72">
        <f>IF(D42=0,D41-$D$41,D41-D42)</f>
        <v>3406.3699999999953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3411.4700112707951</v>
      </c>
      <c r="N41" s="36">
        <f>IF(F41=0,,ATAN(G41/F41))</f>
        <v>1.5161093511754471</v>
      </c>
      <c r="O41" s="36">
        <f>ABS(DEGREES(N41))</f>
        <v>86.866667102670718</v>
      </c>
      <c r="P41" s="37" t="str">
        <f>TEXT(INT(O41),"00")</f>
        <v>86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86.86666666666666</v>
      </c>
      <c r="X41" s="22">
        <f>IF(R41="",W41,IF(R41="N",IF(U41="E",180+W41,180-W41),IF(U41="E",360-W41,W41)))</f>
        <v>86.86666666666666</v>
      </c>
      <c r="Y41" s="22">
        <f>RADIANS(X41)</f>
        <v>1.5161093435657409</v>
      </c>
      <c r="Z41" s="64"/>
      <c r="AA41" s="58">
        <f>-M41*COS(Y41)</f>
        <v>-186.47002592144693</v>
      </c>
      <c r="AB41" s="58">
        <f>-M41*SIN(Y41)</f>
        <v>-3406.3699985810135</v>
      </c>
      <c r="AC41" s="64"/>
      <c r="AD41" s="22">
        <v>0</v>
      </c>
      <c r="AE41" s="22">
        <v>0</v>
      </c>
      <c r="AF41" s="22">
        <f t="shared" ref="AF41:AG43" si="0">AA41-AD41</f>
        <v>-186.47002592144693</v>
      </c>
      <c r="AG41" s="22">
        <f t="shared" si="0"/>
        <v>-3406.3699985810135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721042.15</v>
      </c>
      <c r="D42" s="60">
        <v>459043.85</v>
      </c>
      <c r="E42" s="79"/>
      <c r="F42" s="72">
        <f>IF(C43=0,C42-$C$42,C42-C43)</f>
        <v>0.58999999996740371</v>
      </c>
      <c r="G42" s="72">
        <f>IF(D43=0,D42-$D$42,D42-D43)</f>
        <v>-28.990000000048894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28.996003172899474</v>
      </c>
      <c r="N42" s="36">
        <f>IF(F42=0,,ATAN(G42/F42))</f>
        <v>-1.550447290529273</v>
      </c>
      <c r="O42" s="36">
        <f>ABS(DEGREES(N42))</f>
        <v>88.834086104821111</v>
      </c>
      <c r="P42" s="37" t="str">
        <f>TEXT(INT(O42),"00")</f>
        <v>88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88.833333333333329</v>
      </c>
      <c r="X42" s="22">
        <f>IF(R42="",W42,IF(R42="N",IF(U42="E",180+W42,180-W42),IF(U42="E",360-W42,W42)))</f>
        <v>271.16666666666669</v>
      </c>
      <c r="Y42" s="22">
        <f>RADIANS(X42)</f>
        <v>4.7327511549912904</v>
      </c>
      <c r="Z42" s="64"/>
      <c r="AA42" s="58">
        <f>-M42*COS(Y42)</f>
        <v>-0.59038088042139103</v>
      </c>
      <c r="AB42" s="58">
        <f>-M42*SIN(Y42)</f>
        <v>28.989992245925649</v>
      </c>
      <c r="AC42" s="64"/>
      <c r="AD42" s="82">
        <f>$AA$40/$M$40*M42</f>
        <v>4.6439789722253218E-4</v>
      </c>
      <c r="AE42" s="82">
        <f>$AB$40/$M$40*M42</f>
        <v>3.7742754622341405E-4</v>
      </c>
      <c r="AF42" s="22">
        <f t="shared" si="0"/>
        <v>-0.59084527831861355</v>
      </c>
      <c r="AG42" s="22">
        <f t="shared" si="0"/>
        <v>28.989614818379426</v>
      </c>
      <c r="AH42" s="63"/>
      <c r="AI42" s="38">
        <f>A42</f>
        <v>1</v>
      </c>
      <c r="AJ42" s="82">
        <f t="shared" ref="AJ42:AK44" si="1">AJ41+AF41</f>
        <v>721042.14997407852</v>
      </c>
      <c r="AK42" s="82">
        <f t="shared" si="1"/>
        <v>459043.85000141896</v>
      </c>
      <c r="AL42" s="66"/>
      <c r="AM42" s="9" t="str">
        <f>IF(A43=0,A42&amp;" - 1",A42&amp;" - "&amp;A43)</f>
        <v>1 - 2</v>
      </c>
      <c r="AN42" s="18">
        <f>F42</f>
        <v>0.58999999996740371</v>
      </c>
      <c r="AO42" s="18">
        <f>AN42*G42</f>
        <v>-17.104099999083882</v>
      </c>
      <c r="AP42" s="9" t="str">
        <f>D42&amp;","&amp;C42</f>
        <v>459043.85,721042.15</v>
      </c>
    </row>
    <row r="43" spans="1:44">
      <c r="A43" s="20">
        <f>A42+1</f>
        <v>2</v>
      </c>
      <c r="B43" s="44"/>
      <c r="C43" s="60">
        <v>721041.56</v>
      </c>
      <c r="D43" s="60">
        <v>459072.84</v>
      </c>
      <c r="E43" s="79"/>
      <c r="F43" s="72">
        <f>IF(C44=0,C43-$C$42,C43-C44)</f>
        <v>48.810000000055879</v>
      </c>
      <c r="G43" s="72">
        <f>IF(D44=0,D43-$D$42,D43-D44)</f>
        <v>0.97000000003026798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48.819637442380845</v>
      </c>
      <c r="N43" s="36">
        <f>IF(F43=0,,ATAN(G43/F43))</f>
        <v>1.9870361289940755E-2</v>
      </c>
      <c r="O43" s="36">
        <f>ABS(DEGREES(N43))</f>
        <v>1.1384878393137317</v>
      </c>
      <c r="P43" s="37" t="str">
        <f>TEXT(INT(O43),"00")</f>
        <v>01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1.1333333333333333</v>
      </c>
      <c r="X43" s="22">
        <f>IF(R43="",W43,IF(R43="N",IF(U43="E",180+W43,180-W43),IF(U43="E",360-W43,W43)))</f>
        <v>1.1333333333333333</v>
      </c>
      <c r="Y43" s="22">
        <f>RADIANS(X43)</f>
        <v>1.9780398189269067E-2</v>
      </c>
      <c r="Z43" s="64"/>
      <c r="AA43" s="58">
        <f>-M43*COS(Y43)</f>
        <v>-48.810087066744977</v>
      </c>
      <c r="AB43" s="58">
        <f>-M43*SIN(Y43)</f>
        <v>-0.96560889716712173</v>
      </c>
      <c r="AC43" s="64"/>
      <c r="AD43" s="82">
        <f>$AA$40/$M$40*M43</f>
        <v>7.8189179509394397E-4</v>
      </c>
      <c r="AE43" s="82">
        <f>$AB$40/$M$40*M43</f>
        <v>6.3546261384796242E-4</v>
      </c>
      <c r="AF43" s="22">
        <f t="shared" si="0"/>
        <v>-48.81086895854007</v>
      </c>
      <c r="AG43" s="22">
        <f t="shared" si="0"/>
        <v>-0.96624435978096967</v>
      </c>
      <c r="AH43" s="64"/>
      <c r="AI43" s="25">
        <f>A43</f>
        <v>2</v>
      </c>
      <c r="AJ43" s="82">
        <f t="shared" si="1"/>
        <v>721041.55912880017</v>
      </c>
      <c r="AK43" s="82">
        <f t="shared" si="1"/>
        <v>459072.83961623732</v>
      </c>
      <c r="AL43" s="66"/>
      <c r="AM43" s="9" t="str">
        <f>IF(A44=0,A43&amp;" - 1",A43&amp;" - "&amp;A44)</f>
        <v>2 - 3</v>
      </c>
      <c r="AN43" s="18">
        <f>AN42+F42+F43</f>
        <v>49.989999999990687</v>
      </c>
      <c r="AO43" s="18">
        <f>AN43*G43</f>
        <v>48.49030000150406</v>
      </c>
      <c r="AP43" s="9" t="str">
        <f>D43&amp;","&amp;C43</f>
        <v>459072.84,721041.56</v>
      </c>
    </row>
    <row r="44" spans="1:44" s="46" customFormat="1">
      <c r="A44" s="20">
        <f>A43+1</f>
        <v>3</v>
      </c>
      <c r="B44" s="44"/>
      <c r="C44" s="60">
        <v>720992.75</v>
      </c>
      <c r="D44" s="60">
        <v>459071.87</v>
      </c>
      <c r="E44" s="79"/>
      <c r="F44" s="72">
        <f>IF(C45=0,C44-$C$42,C44-C45)</f>
        <v>-0.56999999994877726</v>
      </c>
      <c r="G44" s="72">
        <f>IF(D45=0,D44-$D$42,D44-D45)</f>
        <v>28.960000000020955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28.965608918183566</v>
      </c>
      <c r="N44" s="22">
        <f>IF(F44=0,,ATAN(G44/F44))</f>
        <v>-1.5511165473666555</v>
      </c>
      <c r="O44" s="22">
        <f>ABS(DEGREES(N44))</f>
        <v>88.872431697013411</v>
      </c>
      <c r="P44" s="24" t="str">
        <f>TEXT(INT(O44),"00")</f>
        <v>88</v>
      </c>
      <c r="Q44" s="25" t="str">
        <f>TEXT((O44-P44)*60,"00")</f>
        <v>52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52</v>
      </c>
      <c r="U44" s="24" t="str">
        <f>IF(L44="",IF(G44&gt;0,"W","E"),"")</f>
        <v>W</v>
      </c>
      <c r="V44" s="44"/>
      <c r="W44" s="22">
        <f>IF(S44="due",90*(I44+K44),S44+T44/60)</f>
        <v>88.86666666666666</v>
      </c>
      <c r="X44" s="22">
        <f>IF(R44="",W44,IF(R44="N",IF(U44="E",180+W44,180-W44),IF(U44="E",360-W44,W44)))</f>
        <v>91.13333333333334</v>
      </c>
      <c r="Y44" s="22">
        <f>RADIANS(X44)</f>
        <v>1.5905767249841658</v>
      </c>
      <c r="Z44" s="64"/>
      <c r="AA44" s="58">
        <f>-M44*COS(Y44)</f>
        <v>0.57291391637785827</v>
      </c>
      <c r="AB44" s="58">
        <f>-M44*SIN(Y44)</f>
        <v>-28.959942500729795</v>
      </c>
      <c r="AC44" s="64"/>
      <c r="AD44" s="82">
        <f>$AA$40/$M$40*M44</f>
        <v>4.6391110502936174E-4</v>
      </c>
      <c r="AE44" s="82">
        <f>$AB$40/$M$40*M44</f>
        <v>3.7703191828433876E-4</v>
      </c>
      <c r="AF44" s="22">
        <f>AA44-AD44</f>
        <v>0.57245000527282885</v>
      </c>
      <c r="AG44" s="22">
        <f>AB44-AE44</f>
        <v>-28.960319532648079</v>
      </c>
      <c r="AH44" s="64"/>
      <c r="AI44" s="25">
        <f>A44</f>
        <v>3</v>
      </c>
      <c r="AJ44" s="82">
        <f t="shared" si="1"/>
        <v>720992.74825984158</v>
      </c>
      <c r="AK44" s="82">
        <f t="shared" si="1"/>
        <v>459071.87337187753</v>
      </c>
      <c r="AL44" s="66"/>
      <c r="AM44" s="9" t="str">
        <f>IF(A45=0,A44&amp;" - 1",A44&amp;" - "&amp;A45)</f>
        <v>3 - 4</v>
      </c>
      <c r="AN44" s="18">
        <f>AN43+F43+F44</f>
        <v>98.230000000097789</v>
      </c>
      <c r="AO44" s="18">
        <f>AN44*G44</f>
        <v>2844.7408000048904</v>
      </c>
      <c r="AP44" s="9" t="str">
        <f>D44&amp;","&amp;C44</f>
        <v>459071.87,720992.75</v>
      </c>
    </row>
    <row r="45" spans="1:44" s="46" customFormat="1">
      <c r="A45" s="20">
        <f>A44+1</f>
        <v>4</v>
      </c>
      <c r="B45" s="44"/>
      <c r="C45" s="60">
        <v>720993.32</v>
      </c>
      <c r="D45" s="60">
        <v>459042.91</v>
      </c>
      <c r="E45" s="79"/>
      <c r="F45" s="72">
        <f>IF(C46=0,C45-$C$42,C45-C46)</f>
        <v>-48.830000000074506</v>
      </c>
      <c r="G45" s="72">
        <f>IF(D46=0,D45-$D$42,D45-D46)</f>
        <v>-0.94000000000232831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48.839046878571253</v>
      </c>
      <c r="N45" s="22">
        <f>IF(F45=0,,ATAN(G45/F45))</f>
        <v>1.9248083364122006E-2</v>
      </c>
      <c r="O45" s="22">
        <f>ABS(DEGREES(N45))</f>
        <v>1.1028339404801624</v>
      </c>
      <c r="P45" s="24" t="str">
        <f>TEXT(INT(O45),"00")</f>
        <v>01</v>
      </c>
      <c r="Q45" s="25" t="str">
        <f>TEXT((O45-P45)*60,"00")</f>
        <v>06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06</v>
      </c>
      <c r="U45" s="24" t="str">
        <f>IF(L45="",IF(G45&gt;0,"W","E"),"")</f>
        <v>E</v>
      </c>
      <c r="V45" s="44"/>
      <c r="W45" s="22">
        <f>IF(S45="due",90*(I45+K45),S45+T45/60)</f>
        <v>1.1000000000000001</v>
      </c>
      <c r="X45" s="22">
        <f>IF(R45="",W45,IF(R45="N",IF(U45="E",180+W45,180-W45),IF(U45="E",360-W45,W45)))</f>
        <v>181.1</v>
      </c>
      <c r="Y45" s="22">
        <f>RADIANS(X45)</f>
        <v>3.1607912753617309</v>
      </c>
      <c r="Z45" s="64"/>
      <c r="AA45" s="58">
        <f>-M45*COS(Y45)</f>
        <v>48.830046434241083</v>
      </c>
      <c r="AB45" s="58">
        <f>-M45*SIN(Y45)</f>
        <v>0.93758478930711564</v>
      </c>
      <c r="AC45" s="64"/>
      <c r="AD45" s="82">
        <f>$AA$40/$M$40*M45</f>
        <v>7.8220265522523005E-4</v>
      </c>
      <c r="AE45" s="82">
        <f>$AB$40/$M$40*M45</f>
        <v>6.3571525749099296E-4</v>
      </c>
      <c r="AF45" s="22">
        <f>AA45-AD45</f>
        <v>48.82926423158586</v>
      </c>
      <c r="AG45" s="22">
        <f>AB45-AE45</f>
        <v>0.93694907404962469</v>
      </c>
      <c r="AH45" s="64"/>
      <c r="AI45" s="25">
        <f>A45</f>
        <v>4</v>
      </c>
      <c r="AJ45" s="82">
        <f t="shared" ref="AJ45" si="2">AJ44+AF44</f>
        <v>720993.3207098468</v>
      </c>
      <c r="AK45" s="82">
        <f t="shared" ref="AK45" si="3">AK44+AG44</f>
        <v>459042.91305234487</v>
      </c>
      <c r="AL45" s="66"/>
      <c r="AM45" s="9" t="str">
        <f>IF(A46=0,A45&amp;" - 1",A45&amp;" - "&amp;A46)</f>
        <v>4 - 1</v>
      </c>
      <c r="AN45" s="18">
        <f>AN44+F44+F45</f>
        <v>48.830000000074506</v>
      </c>
      <c r="AO45" s="18">
        <f>AN45*G45</f>
        <v>-45.900200000183723</v>
      </c>
      <c r="AP45" s="9" t="str">
        <f>D45&amp;","&amp;C45</f>
        <v>459042.91,720993.32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2" workbookViewId="0">
      <selection activeCell="D24" sqref="D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73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59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60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61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85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4854.4582999986687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2427.2291499993344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1.5245209659872992E-2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17828.470188275009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271.79876593504781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-1.0155909764435478E-3</v>
      </c>
      <c r="AB40" s="91">
        <f>SUM(AB42:AB65536)</f>
        <v>-1.5211344205626642E-2</v>
      </c>
      <c r="AC40" s="91"/>
      <c r="AD40" s="91">
        <f>SUM(AD42:AD65536)</f>
        <v>-1.0155909764435478E-3</v>
      </c>
      <c r="AE40" s="91">
        <f>SUM(AE42:AE65536)</f>
        <v>-1.5211344205626642E-2</v>
      </c>
      <c r="AF40" s="91">
        <f>SUM(AF42:AF65536)</f>
        <v>0</v>
      </c>
      <c r="AG40" s="91">
        <f>SUM(AG42:AG65536)</f>
        <v>-3.8857805861880479E-15</v>
      </c>
      <c r="AH40" s="92"/>
      <c r="AI40" s="93">
        <v>1</v>
      </c>
      <c r="AJ40" s="92">
        <f>AJ44+AF44</f>
        <v>720922.42598602176</v>
      </c>
      <c r="AK40" s="92">
        <f>AK44+AG44</f>
        <v>459097.82896988589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187.05999999993946</v>
      </c>
      <c r="G41" s="72">
        <f>IF(D42=0,D41-$D$41,D41-D42)</f>
        <v>3377.3799999999464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3382.5562978315106</v>
      </c>
      <c r="N41" s="36">
        <f>IF(F41=0,,ATAN(G41/F41))</f>
        <v>1.5154667296632154</v>
      </c>
      <c r="O41" s="36">
        <f>ABS(DEGREES(N41))</f>
        <v>86.829847602195528</v>
      </c>
      <c r="P41" s="37" t="str">
        <f>TEXT(INT(O41),"00")</f>
        <v>86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86.833333333333329</v>
      </c>
      <c r="X41" s="22">
        <f>IF(R41="",W41,IF(R41="N",IF(U41="E",180+W41,180-W41),IF(U41="E",360-W41,W41)))</f>
        <v>86.833333333333329</v>
      </c>
      <c r="Y41" s="22">
        <f>RADIANS(X41)</f>
        <v>1.5155275671484094</v>
      </c>
      <c r="Z41" s="64"/>
      <c r="AA41" s="58">
        <f>-M41*COS(Y41)</f>
        <v>-186.85452834814862</v>
      </c>
      <c r="AB41" s="58">
        <f>-M41*SIN(Y41)</f>
        <v>-3377.391374009741</v>
      </c>
      <c r="AC41" s="64"/>
      <c r="AD41" s="22">
        <v>0</v>
      </c>
      <c r="AE41" s="22">
        <v>0</v>
      </c>
      <c r="AF41" s="22">
        <f t="shared" ref="AF41:AG43" si="0">AA41-AD41</f>
        <v>-186.85452834814862</v>
      </c>
      <c r="AG41" s="22">
        <f t="shared" si="0"/>
        <v>-3377.391374009741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721041.56</v>
      </c>
      <c r="D42" s="60">
        <v>459072.84</v>
      </c>
      <c r="E42" s="79"/>
      <c r="F42" s="72">
        <f>IF(C43=0,C42-$C$42,C42-C43)</f>
        <v>0.59000000008381903</v>
      </c>
      <c r="G42" s="72">
        <f>IF(D43=0,D42-$D$42,D42-D43)</f>
        <v>-28.989999999990687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28.99600317284365</v>
      </c>
      <c r="N42" s="36">
        <f>IF(F42=0,,ATAN(G42/F42))</f>
        <v>-1.550447290525218</v>
      </c>
      <c r="O42" s="36">
        <f>ABS(DEGREES(N42))</f>
        <v>88.834086104588778</v>
      </c>
      <c r="P42" s="37" t="str">
        <f>TEXT(INT(O42),"00")</f>
        <v>88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88.833333333333329</v>
      </c>
      <c r="X42" s="22">
        <f>IF(R42="",W42,IF(R42="N",IF(U42="E",180+W42,180-W42),IF(U42="E",360-W42,W42)))</f>
        <v>271.16666666666669</v>
      </c>
      <c r="Y42" s="22">
        <f>RADIANS(X42)</f>
        <v>4.7327511549912904</v>
      </c>
      <c r="Z42" s="64"/>
      <c r="AA42" s="58">
        <f>-M42*COS(Y42)</f>
        <v>-0.59038088042025438</v>
      </c>
      <c r="AB42" s="58">
        <f>-M42*SIN(Y42)</f>
        <v>28.989992245869836</v>
      </c>
      <c r="AC42" s="64"/>
      <c r="AD42" s="82">
        <f>$AA$40/$M$40*M42</f>
        <v>-1.0834515408471629E-4</v>
      </c>
      <c r="AE42" s="82">
        <f>$AB$40/$M$40*M42</f>
        <v>-1.6227747882967569E-3</v>
      </c>
      <c r="AF42" s="22">
        <f t="shared" si="0"/>
        <v>-0.59027253526616963</v>
      </c>
      <c r="AG42" s="22">
        <f t="shared" si="0"/>
        <v>28.991615020658131</v>
      </c>
      <c r="AH42" s="63"/>
      <c r="AI42" s="38">
        <f>A42</f>
        <v>1</v>
      </c>
      <c r="AJ42" s="82">
        <f t="shared" ref="AJ42:AK44" si="1">AJ41+AF41</f>
        <v>721041.7654716518</v>
      </c>
      <c r="AK42" s="82">
        <f t="shared" si="1"/>
        <v>459072.82862599025</v>
      </c>
      <c r="AL42" s="66"/>
      <c r="AM42" s="9" t="str">
        <f>IF(A43=0,A42&amp;" - 1",A42&amp;" - "&amp;A43)</f>
        <v>1 - 2</v>
      </c>
      <c r="AN42" s="18">
        <f>F42</f>
        <v>0.59000000008381903</v>
      </c>
      <c r="AO42" s="18">
        <f>AN42*G42</f>
        <v>-17.104100002424421</v>
      </c>
      <c r="AP42" s="9" t="str">
        <f>D42&amp;","&amp;C42</f>
        <v>459072.84,721041.56</v>
      </c>
    </row>
    <row r="43" spans="1:44">
      <c r="A43" s="20">
        <f>A42+1</f>
        <v>2</v>
      </c>
      <c r="B43" s="44"/>
      <c r="C43" s="60">
        <v>721040.97</v>
      </c>
      <c r="D43" s="60">
        <v>459101.83</v>
      </c>
      <c r="E43" s="79"/>
      <c r="F43" s="72">
        <f>IF(C44=0,C43-$C$42,C43-C44)</f>
        <v>45.809999999939464</v>
      </c>
      <c r="G43" s="72">
        <f>IF(D44=0,D43-$D$42,D43-D44)</f>
        <v>0.92000000004190952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45.819237226240801</v>
      </c>
      <c r="N43" s="36">
        <f>IF(F43=0,,ATAN(G43/F43))</f>
        <v>2.0080251989804319E-2</v>
      </c>
      <c r="O43" s="36">
        <f>ABS(DEGREES(N43))</f>
        <v>1.1505136905749609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-45.810008246442834</v>
      </c>
      <c r="AB43" s="58">
        <f>-M43*SIN(Y43)</f>
        <v>-0.9195892862413968</v>
      </c>
      <c r="AC43" s="64"/>
      <c r="AD43" s="82">
        <f>$AA$40/$M$40*M43</f>
        <v>-1.7120608960239598E-4</v>
      </c>
      <c r="AE43" s="82">
        <f>$AB$40/$M$40*M43</f>
        <v>-2.5642948976970967E-3</v>
      </c>
      <c r="AF43" s="22">
        <f t="shared" si="0"/>
        <v>-45.80983704035323</v>
      </c>
      <c r="AG43" s="22">
        <f t="shared" si="0"/>
        <v>-0.91702499134369975</v>
      </c>
      <c r="AH43" s="64"/>
      <c r="AI43" s="25">
        <f>A43</f>
        <v>2</v>
      </c>
      <c r="AJ43" s="82">
        <f t="shared" si="1"/>
        <v>721041.17519911658</v>
      </c>
      <c r="AK43" s="82">
        <f t="shared" si="1"/>
        <v>459101.82024101092</v>
      </c>
      <c r="AL43" s="66"/>
      <c r="AM43" s="9" t="str">
        <f>IF(A44=0,A43&amp;" - 1",A43&amp;" - "&amp;A44)</f>
        <v>2 - 3</v>
      </c>
      <c r="AN43" s="18">
        <f>AN42+F42+F43</f>
        <v>46.990000000107102</v>
      </c>
      <c r="AO43" s="18">
        <f>AN43*G43</f>
        <v>43.230800002067859</v>
      </c>
      <c r="AP43" s="9" t="str">
        <f>D43&amp;","&amp;C43</f>
        <v>459101.83,721040.97</v>
      </c>
    </row>
    <row r="44" spans="1:44" s="46" customFormat="1">
      <c r="A44" s="20">
        <f>A43+1</f>
        <v>3</v>
      </c>
      <c r="B44" s="44"/>
      <c r="C44" s="60">
        <v>720995.16</v>
      </c>
      <c r="D44" s="60">
        <v>459100.91</v>
      </c>
      <c r="E44" s="79"/>
      <c r="F44" s="72">
        <f>IF(C45=0,C44-$C$42,C44-C45)</f>
        <v>72.940000000060536</v>
      </c>
      <c r="G44" s="72">
        <f>IF(D45=0,D44-$D$42,D44-D45)</f>
        <v>3.0699999999487773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73.004578623593986</v>
      </c>
      <c r="N44" s="22">
        <f>IF(F44=0,,ATAN(G44/F44))</f>
        <v>4.2064560904776692E-2</v>
      </c>
      <c r="O44" s="22">
        <f>ABS(DEGREES(N44))</f>
        <v>2.4101218069147081</v>
      </c>
      <c r="P44" s="24" t="str">
        <f>TEXT(INT(O44),"00")</f>
        <v>02</v>
      </c>
      <c r="Q44" s="25" t="str">
        <f>TEXT((O44-P44)*60,"00")</f>
        <v>25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25</v>
      </c>
      <c r="U44" s="24" t="str">
        <f>IF(L44="",IF(G44&gt;0,"W","E"),"")</f>
        <v>W</v>
      </c>
      <c r="V44" s="44"/>
      <c r="W44" s="22">
        <f>IF(S44="due",90*(I44+K44),S44+T44/60)</f>
        <v>2.4166666666666665</v>
      </c>
      <c r="X44" s="22">
        <f>IF(R44="",W44,IF(R44="N",IF(U44="E",180+W44,180-W44),IF(U44="E",360-W44,W44)))</f>
        <v>2.4166666666666665</v>
      </c>
      <c r="Y44" s="22">
        <f>RADIANS(X44)</f>
        <v>4.2178790256529632E-2</v>
      </c>
      <c r="Z44" s="64"/>
      <c r="AA44" s="58">
        <f>-M44*COS(Y44)</f>
        <v>-72.939648840078291</v>
      </c>
      <c r="AB44" s="58">
        <f>-M44*SIN(Y44)</f>
        <v>-3.0783318688183146</v>
      </c>
      <c r="AC44" s="64"/>
      <c r="AD44" s="82">
        <f>$AA$40/$M$40*M44</f>
        <v>-2.7278560678565991E-4</v>
      </c>
      <c r="AE44" s="82">
        <f>$AB$40/$M$40*M44</f>
        <v>-4.0857351585459308E-3</v>
      </c>
      <c r="AF44" s="22">
        <f>AA44-AD44</f>
        <v>-72.939376054471509</v>
      </c>
      <c r="AG44" s="22">
        <f>AB44-AE44</f>
        <v>-3.0742461336597686</v>
      </c>
      <c r="AH44" s="64"/>
      <c r="AI44" s="25">
        <f>A44</f>
        <v>3</v>
      </c>
      <c r="AJ44" s="82">
        <f t="shared" si="1"/>
        <v>720995.36536207621</v>
      </c>
      <c r="AK44" s="82">
        <f t="shared" si="1"/>
        <v>459100.90321601956</v>
      </c>
      <c r="AL44" s="66"/>
      <c r="AM44" s="9" t="str">
        <f>IF(A45=0,A44&amp;" - 1",A44&amp;" - "&amp;A45)</f>
        <v>3 - 4</v>
      </c>
      <c r="AN44" s="18">
        <f>AN43+F43+F44</f>
        <v>165.7400000001071</v>
      </c>
      <c r="AO44" s="18">
        <f>AN44*G44</f>
        <v>508.82179999183916</v>
      </c>
      <c r="AP44" s="9" t="str">
        <f>D44&amp;","&amp;C44</f>
        <v>459100.91,720995.16</v>
      </c>
    </row>
    <row r="45" spans="1:44" s="46" customFormat="1">
      <c r="A45" s="20">
        <f t="shared" ref="A45:A46" si="2">A44+1</f>
        <v>4</v>
      </c>
      <c r="B45" s="44"/>
      <c r="C45" s="60">
        <v>720922.22</v>
      </c>
      <c r="D45" s="60">
        <v>459097.84</v>
      </c>
      <c r="E45" s="79"/>
      <c r="F45" s="72">
        <f t="shared" ref="F45:F46" si="3">IF(C46=0,C45-$C$42,C45-C46)</f>
        <v>-70.53000000002794</v>
      </c>
      <c r="G45" s="72">
        <f t="shared" ref="G45:G46" si="4">IF(D46=0,D45-$D$42,D45-D46)</f>
        <v>25.970000000030268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75.159309469988571</v>
      </c>
      <c r="N45" s="22">
        <f t="shared" ref="N45:N46" si="11">IF(F45=0,,ATAN(G45/F45))</f>
        <v>-0.35280640244293232</v>
      </c>
      <c r="O45" s="22">
        <f t="shared" ref="O45:O46" si="12">ABS(DEGREES(N45))</f>
        <v>20.21431784517404</v>
      </c>
      <c r="P45" s="24" t="str">
        <f t="shared" ref="P45:P46" si="13">TEXT(INT(O45),"00")</f>
        <v>20</v>
      </c>
      <c r="Q45" s="25" t="str">
        <f t="shared" ref="Q45:Q46" si="14">TEXT((O45-P45)*60,"00")</f>
        <v>13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20</v>
      </c>
      <c r="T45" s="25" t="str">
        <f t="shared" ref="T45:T46" si="17">IF(L45="",IF(INT(Q45)=60,"00",Q45),L45)</f>
        <v>13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20.216666666666665</v>
      </c>
      <c r="X45" s="22">
        <f t="shared" ref="X45:X46" si="20">IF(R45="",W45,IF(R45="N",IF(U45="E",180+W45,180-W45),IF(U45="E",360-W45,W45)))</f>
        <v>159.78333333333333</v>
      </c>
      <c r="Y45" s="22">
        <f t="shared" ref="Y45:Y46" si="21">RADIANS(X45)</f>
        <v>2.7887452564782729</v>
      </c>
      <c r="Z45" s="64"/>
      <c r="AA45" s="58">
        <f t="shared" ref="AA45:AA46" si="22">-M45*COS(Y45)</f>
        <v>70.52893530921996</v>
      </c>
      <c r="AB45" s="58">
        <f t="shared" ref="AB45:AB46" si="23">-M45*SIN(Y45)</f>
        <v>-25.972891332182865</v>
      </c>
      <c r="AC45" s="64"/>
      <c r="AD45" s="82">
        <f t="shared" ref="AD45:AD46" si="24">$AA$40/$M$40*M45</f>
        <v>-2.8083687661661222E-4</v>
      </c>
      <c r="AE45" s="82">
        <f t="shared" ref="AE45:AE46" si="25">$AB$40/$M$40*M45</f>
        <v>-4.2063256713918279E-3</v>
      </c>
      <c r="AF45" s="22">
        <f t="shared" ref="AF45:AF46" si="26">AA45-AD45</f>
        <v>70.529216146096573</v>
      </c>
      <c r="AG45" s="22">
        <f t="shared" ref="AG45:AG46" si="27">AB45-AE45</f>
        <v>-25.968685006511475</v>
      </c>
      <c r="AH45" s="64"/>
      <c r="AI45" s="25">
        <f t="shared" ref="AI45:AI46" si="28">A45</f>
        <v>4</v>
      </c>
      <c r="AJ45" s="82">
        <f t="shared" ref="AJ45:AJ46" si="29">AJ44+AF44</f>
        <v>720922.42598602176</v>
      </c>
      <c r="AK45" s="82">
        <f t="shared" ref="AK45:AK46" si="30">AK44+AG44</f>
        <v>459097.82896988589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168.1500000001397</v>
      </c>
      <c r="AO45" s="18">
        <f t="shared" ref="AO45:AO46" si="33">AN45*G45</f>
        <v>4366.8555000087172</v>
      </c>
      <c r="AP45" s="9" t="str">
        <f t="shared" ref="AP45:AP46" si="34">D45&amp;","&amp;C45</f>
        <v>459097.84,720922.22</v>
      </c>
    </row>
    <row r="46" spans="1:44" s="46" customFormat="1">
      <c r="A46" s="20">
        <f t="shared" si="2"/>
        <v>5</v>
      </c>
      <c r="B46" s="44"/>
      <c r="C46" s="60">
        <v>720992.75</v>
      </c>
      <c r="D46" s="60">
        <v>459071.87</v>
      </c>
      <c r="E46" s="79"/>
      <c r="F46" s="72">
        <f t="shared" si="3"/>
        <v>-48.810000000055879</v>
      </c>
      <c r="G46" s="72">
        <f t="shared" si="4"/>
        <v>-0.97000000003026798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48.819637442380845</v>
      </c>
      <c r="N46" s="22">
        <f t="shared" si="11"/>
        <v>1.9870361289940755E-2</v>
      </c>
      <c r="O46" s="22">
        <f t="shared" si="12"/>
        <v>1.1384878393137317</v>
      </c>
      <c r="P46" s="24" t="str">
        <f t="shared" si="13"/>
        <v>01</v>
      </c>
      <c r="Q46" s="25" t="str">
        <f t="shared" si="14"/>
        <v>08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08</v>
      </c>
      <c r="U46" s="24" t="str">
        <f t="shared" si="18"/>
        <v>E</v>
      </c>
      <c r="V46" s="44"/>
      <c r="W46" s="22">
        <f t="shared" si="19"/>
        <v>1.1333333333333333</v>
      </c>
      <c r="X46" s="22">
        <f t="shared" si="20"/>
        <v>181.13333333333333</v>
      </c>
      <c r="Y46" s="22">
        <f t="shared" si="21"/>
        <v>3.1613730517790621</v>
      </c>
      <c r="Z46" s="64"/>
      <c r="AA46" s="58">
        <f t="shared" si="22"/>
        <v>48.810087066744977</v>
      </c>
      <c r="AB46" s="58">
        <f t="shared" si="23"/>
        <v>0.9656088971671134</v>
      </c>
      <c r="AC46" s="64"/>
      <c r="AD46" s="82">
        <f t="shared" si="24"/>
        <v>-1.8241724935416355E-4</v>
      </c>
      <c r="AE46" s="82">
        <f t="shared" si="25"/>
        <v>-2.7322136896950318E-3</v>
      </c>
      <c r="AF46" s="22">
        <f t="shared" si="26"/>
        <v>48.810269483994333</v>
      </c>
      <c r="AG46" s="22">
        <f t="shared" si="27"/>
        <v>0.96834111085680841</v>
      </c>
      <c r="AH46" s="64"/>
      <c r="AI46" s="25">
        <f t="shared" si="28"/>
        <v>5</v>
      </c>
      <c r="AJ46" s="82">
        <f t="shared" si="29"/>
        <v>720992.95520216785</v>
      </c>
      <c r="AK46" s="82">
        <f t="shared" si="30"/>
        <v>459071.8602848794</v>
      </c>
      <c r="AL46" s="66"/>
      <c r="AM46" s="9" t="str">
        <f t="shared" si="31"/>
        <v>5 - 1</v>
      </c>
      <c r="AN46" s="18">
        <f t="shared" si="32"/>
        <v>48.810000000055879</v>
      </c>
      <c r="AO46" s="18">
        <f t="shared" si="33"/>
        <v>-47.345700001531583</v>
      </c>
      <c r="AP46" s="9" t="str">
        <f t="shared" si="34"/>
        <v>459071.87,720992.75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S25" sqref="S2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73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59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60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61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2408.7901999994983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1204.3950999997492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2.1497646467946467E-3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64956.232895755034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139.64061306825363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1.5890272630514346E-4</v>
      </c>
      <c r="AB40" s="91">
        <f>SUM(AB42:AB65536)</f>
        <v>2.1438838495079215E-3</v>
      </c>
      <c r="AC40" s="91"/>
      <c r="AD40" s="91">
        <f>SUM(AD42:AD65536)</f>
        <v>1.5890272630514346E-4</v>
      </c>
      <c r="AE40" s="91">
        <f>SUM(AE42:AE65536)</f>
        <v>2.1438838495079215E-3</v>
      </c>
      <c r="AF40" s="91">
        <f>SUM(AF42:AF65536)</f>
        <v>0</v>
      </c>
      <c r="AG40" s="91">
        <f>SUM(AG42:AG65536)</f>
        <v>2.2204460492503131E-15</v>
      </c>
      <c r="AH40" s="92"/>
      <c r="AI40" s="93">
        <v>1</v>
      </c>
      <c r="AJ40" s="92">
        <f>AJ44+AF44</f>
        <v>720983.65899498144</v>
      </c>
      <c r="AK40" s="92">
        <f>AK44+AG44</f>
        <v>459016.7757601164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287.20999999996275</v>
      </c>
      <c r="G41" s="72">
        <f>IF(D42=0,D41-$D$41,D41-D42)</f>
        <v>3408.3099999999977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3420.3898374600462</v>
      </c>
      <c r="N41" s="36">
        <f>IF(F41=0,,ATAN(G41/F41))</f>
        <v>1.4867273736842732</v>
      </c>
      <c r="O41" s="36">
        <f>ABS(DEGREES(N41))</f>
        <v>85.183203798678065</v>
      </c>
      <c r="P41" s="37" t="str">
        <f>TEXT(INT(O41),"00")</f>
        <v>85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85.183333333333337</v>
      </c>
      <c r="X41" s="22">
        <f>IF(R41="",W41,IF(R41="N",IF(U41="E",180+W41,180-W41),IF(U41="E",360-W41,W41)))</f>
        <v>85.183333333333337</v>
      </c>
      <c r="Y41" s="22">
        <f>RADIANS(X41)</f>
        <v>1.4867296344905032</v>
      </c>
      <c r="Z41" s="64"/>
      <c r="AA41" s="58">
        <f>-M41*COS(Y41)</f>
        <v>-287.20229447074706</v>
      </c>
      <c r="AB41" s="58">
        <f>-M41*SIN(Y41)</f>
        <v>-3408.3106493174446</v>
      </c>
      <c r="AC41" s="64"/>
      <c r="AD41" s="22">
        <v>0</v>
      </c>
      <c r="AE41" s="22">
        <v>0</v>
      </c>
      <c r="AF41" s="22">
        <f t="shared" ref="AF41:AG43" si="0">AA41-AD41</f>
        <v>-287.20229447074706</v>
      </c>
      <c r="AG41" s="22">
        <f t="shared" si="0"/>
        <v>-3408.3106493174446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720941.41</v>
      </c>
      <c r="D42" s="60">
        <v>459041.91</v>
      </c>
      <c r="E42" s="79"/>
      <c r="F42" s="72">
        <f>IF(C43=0,C42-$C$42,C42-C43)</f>
        <v>-0.57999999995809048</v>
      </c>
      <c r="G42" s="72">
        <f>IF(D43=0,D42-$D$42,D42-D43)</f>
        <v>28.96999999997206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28.975805424497395</v>
      </c>
      <c r="N42" s="36">
        <f>IF(F42=0,,ATAN(G42/F42))</f>
        <v>-1.5507782900324396</v>
      </c>
      <c r="O42" s="36">
        <f>ABS(DEGREES(N42))</f>
        <v>88.853050979373492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W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91.15</v>
      </c>
      <c r="Y42" s="22">
        <f>RADIANS(X42)</f>
        <v>1.5908676131928314</v>
      </c>
      <c r="Z42" s="64"/>
      <c r="AA42" s="58">
        <f>-M42*COS(Y42)</f>
        <v>0.58154264107485043</v>
      </c>
      <c r="AB42" s="58">
        <f>-M42*SIN(Y42)</f>
        <v>-28.969969074110939</v>
      </c>
      <c r="AC42" s="64"/>
      <c r="AD42" s="82">
        <f>$AA$40/$M$40*M42</f>
        <v>3.2972746092066291E-5</v>
      </c>
      <c r="AE42" s="82">
        <f>$AB$40/$M$40*M42</f>
        <v>4.4486170542448533E-4</v>
      </c>
      <c r="AF42" s="22">
        <f t="shared" si="0"/>
        <v>0.58150966832875839</v>
      </c>
      <c r="AG42" s="22">
        <f t="shared" si="0"/>
        <v>-28.970413935816364</v>
      </c>
      <c r="AH42" s="63"/>
      <c r="AI42" s="38">
        <f>A42</f>
        <v>1</v>
      </c>
      <c r="AJ42" s="82">
        <f t="shared" ref="AJ42:AK44" si="1">AJ41+AF41</f>
        <v>720941.41770552925</v>
      </c>
      <c r="AK42" s="82">
        <f t="shared" si="1"/>
        <v>459041.90935068252</v>
      </c>
      <c r="AL42" s="66"/>
      <c r="AM42" s="9" t="str">
        <f>IF(A43=0,A42&amp;" - 1",A42&amp;" - "&amp;A43)</f>
        <v>1 - 2</v>
      </c>
      <c r="AN42" s="18">
        <f>F42</f>
        <v>-0.57999999995809048</v>
      </c>
      <c r="AO42" s="18">
        <f>AN42*G42</f>
        <v>-16.802599998769676</v>
      </c>
      <c r="AP42" s="9" t="str">
        <f>D42&amp;","&amp;C42</f>
        <v>459041.91,720941.41</v>
      </c>
    </row>
    <row r="43" spans="1:44">
      <c r="A43" s="20">
        <f>A42+1</f>
        <v>2</v>
      </c>
      <c r="B43" s="44"/>
      <c r="C43" s="60">
        <v>720941.99</v>
      </c>
      <c r="D43" s="60">
        <v>459012.94</v>
      </c>
      <c r="E43" s="79"/>
      <c r="F43" s="72">
        <f>IF(C44=0,C43-$C$42,C43-C44)</f>
        <v>-38.71999999997206</v>
      </c>
      <c r="G43" s="72">
        <f>IF(D44=0,D43-$D$42,D43-D44)</f>
        <v>-0.77999999996973202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38.727855608047669</v>
      </c>
      <c r="N43" s="36">
        <f>IF(F43=0,,ATAN(G43/F43))</f>
        <v>2.0141903824431543E-2</v>
      </c>
      <c r="O43" s="36">
        <f>ABS(DEGREES(N43))</f>
        <v>1.1540460804983392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181.15</v>
      </c>
      <c r="Y43" s="22">
        <f>RADIANS(X43)</f>
        <v>3.161663939987728</v>
      </c>
      <c r="Z43" s="64"/>
      <c r="AA43" s="58">
        <f>-M43*COS(Y43)</f>
        <v>38.720054985019829</v>
      </c>
      <c r="AB43" s="58">
        <f>-M43*SIN(Y43)</f>
        <v>0.77726569127319056</v>
      </c>
      <c r="AC43" s="64"/>
      <c r="AD43" s="82">
        <f>$AA$40/$M$40*M43</f>
        <v>4.407000015864136E-5</v>
      </c>
      <c r="AE43" s="82">
        <f>$AB$40/$M$40*M43</f>
        <v>5.9458364110436619E-4</v>
      </c>
      <c r="AF43" s="22">
        <f t="shared" si="0"/>
        <v>38.720010915019671</v>
      </c>
      <c r="AG43" s="22">
        <f t="shared" si="0"/>
        <v>0.77667110763208624</v>
      </c>
      <c r="AH43" s="64"/>
      <c r="AI43" s="25">
        <f>A43</f>
        <v>2</v>
      </c>
      <c r="AJ43" s="82">
        <f t="shared" si="1"/>
        <v>720941.99921519763</v>
      </c>
      <c r="AK43" s="82">
        <f t="shared" si="1"/>
        <v>459012.93893674668</v>
      </c>
      <c r="AL43" s="66"/>
      <c r="AM43" s="9" t="str">
        <f>IF(A44=0,A43&amp;" - 1",A43&amp;" - "&amp;A44)</f>
        <v>2 - 3</v>
      </c>
      <c r="AN43" s="18">
        <f>AN42+F42+F43</f>
        <v>-39.879999999888241</v>
      </c>
      <c r="AO43" s="18">
        <f>AN43*G43</f>
        <v>31.10639999870574</v>
      </c>
      <c r="AP43" s="9" t="str">
        <f>D43&amp;","&amp;C43</f>
        <v>459012.94,720941.99</v>
      </c>
    </row>
    <row r="44" spans="1:44" s="46" customFormat="1">
      <c r="A44" s="20">
        <f>A43+1</f>
        <v>3</v>
      </c>
      <c r="B44" s="44"/>
      <c r="C44" s="60">
        <v>720980.71</v>
      </c>
      <c r="D44" s="60">
        <v>459013.72</v>
      </c>
      <c r="E44" s="79"/>
      <c r="F44" s="72">
        <f>IF(C45=0,C44-$C$42,C44-C45)</f>
        <v>-2.940000000060536</v>
      </c>
      <c r="G44" s="72">
        <f>IF(D45=0,D44-$D$42,D44-D45)</f>
        <v>-3.0600000000558794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4.2434891305030975</v>
      </c>
      <c r="N44" s="22">
        <f>IF(F44=0,,ATAN(G44/F44))</f>
        <v>0.80539549736943516</v>
      </c>
      <c r="O44" s="22">
        <f>ABS(DEGREES(N44))</f>
        <v>46.145762838108432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226.15</v>
      </c>
      <c r="Y44" s="22">
        <f>RADIANS(X44)</f>
        <v>3.9470621033851763</v>
      </c>
      <c r="Z44" s="64"/>
      <c r="AA44" s="58">
        <f>-M44*COS(Y44)</f>
        <v>2.9397736975979645</v>
      </c>
      <c r="AB44" s="58">
        <f>-M44*SIN(Y44)</f>
        <v>3.0602174118204615</v>
      </c>
      <c r="AC44" s="64"/>
      <c r="AD44" s="82">
        <f>$AA$40/$M$40*M44</f>
        <v>4.8288386671118321E-6</v>
      </c>
      <c r="AE44" s="82">
        <f>$AB$40/$M$40*M44</f>
        <v>6.5149726949431948E-5</v>
      </c>
      <c r="AF44" s="22">
        <f>AA44-AD44</f>
        <v>2.9397688687592973</v>
      </c>
      <c r="AG44" s="22">
        <f>AB44-AE44</f>
        <v>3.0601522620935122</v>
      </c>
      <c r="AH44" s="64"/>
      <c r="AI44" s="25">
        <f>A44</f>
        <v>3</v>
      </c>
      <c r="AJ44" s="82">
        <f t="shared" si="1"/>
        <v>720980.71922611271</v>
      </c>
      <c r="AK44" s="82">
        <f t="shared" si="1"/>
        <v>459013.7156078543</v>
      </c>
      <c r="AL44" s="66"/>
      <c r="AM44" s="9" t="str">
        <f>IF(A45=0,A44&amp;" - 1",A44&amp;" - "&amp;A45)</f>
        <v>3 - 4</v>
      </c>
      <c r="AN44" s="18">
        <f>AN43+F43+F44</f>
        <v>-81.539999999920838</v>
      </c>
      <c r="AO44" s="18">
        <f>AN44*G44</f>
        <v>249.51240000431417</v>
      </c>
      <c r="AP44" s="9" t="str">
        <f>D44&amp;","&amp;C44</f>
        <v>459013.72,720980.71</v>
      </c>
    </row>
    <row r="45" spans="1:44" s="46" customFormat="1">
      <c r="A45" s="20">
        <f t="shared" ref="A45:A46" si="2">A44+1</f>
        <v>4</v>
      </c>
      <c r="B45" s="44"/>
      <c r="C45" s="60">
        <v>720983.65</v>
      </c>
      <c r="D45" s="60">
        <v>459016.78</v>
      </c>
      <c r="E45" s="79"/>
      <c r="F45" s="72">
        <f t="shared" ref="F45:F46" si="3">IF(C46=0,C45-$C$42,C45-C46)</f>
        <v>0.52000000001862645</v>
      </c>
      <c r="G45" s="72">
        <f t="shared" ref="G45:G46" si="4">IF(D46=0,D45-$D$42,D45-D46)</f>
        <v>-25.959999999962747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25.965207489987158</v>
      </c>
      <c r="N45" s="22">
        <f t="shared" ref="N45:N46" si="11">IF(F45=0,,ATAN(G45/F45))</f>
        <v>-1.5507681885207296</v>
      </c>
      <c r="O45" s="22">
        <f t="shared" ref="O45:O46" si="12">ABS(DEGREES(N45))</f>
        <v>88.852472205385808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271.14999999999998</v>
      </c>
      <c r="Y45" s="22">
        <f t="shared" ref="Y45:Y46" si="21">RADIANS(X45)</f>
        <v>4.7324602667826241</v>
      </c>
      <c r="Z45" s="64"/>
      <c r="AA45" s="58">
        <f t="shared" ref="AA45:AA46" si="22">-M45*COS(Y45)</f>
        <v>-0.5211201248272157</v>
      </c>
      <c r="AB45" s="58">
        <f t="shared" ref="AB45:AB46" si="23">-M45*SIN(Y45)</f>
        <v>25.959977538772741</v>
      </c>
      <c r="AC45" s="64"/>
      <c r="AD45" s="82">
        <f t="shared" ref="AD45:AD46" si="24">$AA$40/$M$40*M45</f>
        <v>2.9546864401268491E-5</v>
      </c>
      <c r="AE45" s="82">
        <f t="shared" ref="AE45:AE46" si="25">$AB$40/$M$40*M45</f>
        <v>3.9864039382079284E-4</v>
      </c>
      <c r="AF45" s="22">
        <f t="shared" ref="AF45:AF46" si="26">AA45-AD45</f>
        <v>-0.52114967169161697</v>
      </c>
      <c r="AG45" s="22">
        <f t="shared" ref="AG45:AG46" si="27">AB45-AE45</f>
        <v>25.959578898378918</v>
      </c>
      <c r="AH45" s="64"/>
      <c r="AI45" s="25">
        <f t="shared" ref="AI45:AI46" si="28">A45</f>
        <v>4</v>
      </c>
      <c r="AJ45" s="82">
        <f t="shared" ref="AJ45:AJ46" si="29">AJ44+AF44</f>
        <v>720983.65899498144</v>
      </c>
      <c r="AK45" s="82">
        <f t="shared" ref="AK45:AK46" si="30">AK44+AG44</f>
        <v>459016.7757601164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-83.959999999962747</v>
      </c>
      <c r="AO45" s="18">
        <f t="shared" ref="AO45:AO46" si="33">AN45*G45</f>
        <v>2179.601599995905</v>
      </c>
      <c r="AP45" s="9" t="str">
        <f t="shared" ref="AP45:AP46" si="34">D45&amp;","&amp;C45</f>
        <v>459016.78,720983.65</v>
      </c>
    </row>
    <row r="46" spans="1:44" s="46" customFormat="1">
      <c r="A46" s="20">
        <f t="shared" si="2"/>
        <v>5</v>
      </c>
      <c r="B46" s="44"/>
      <c r="C46" s="60">
        <v>720983.13</v>
      </c>
      <c r="D46" s="60">
        <v>459042.74</v>
      </c>
      <c r="E46" s="79"/>
      <c r="F46" s="72">
        <f t="shared" si="3"/>
        <v>41.71999999997206</v>
      </c>
      <c r="G46" s="72">
        <f t="shared" si="4"/>
        <v>0.83000000001629815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41.728255415218307</v>
      </c>
      <c r="N46" s="22">
        <f t="shared" si="11"/>
        <v>1.9891910916005354E-2</v>
      </c>
      <c r="O46" s="22">
        <f t="shared" si="12"/>
        <v>1.1397225419373183</v>
      </c>
      <c r="P46" s="24" t="str">
        <f t="shared" si="13"/>
        <v>01</v>
      </c>
      <c r="Q46" s="25" t="str">
        <f t="shared" si="14"/>
        <v>08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08</v>
      </c>
      <c r="U46" s="24" t="str">
        <f t="shared" si="18"/>
        <v>W</v>
      </c>
      <c r="V46" s="44"/>
      <c r="W46" s="22">
        <f t="shared" si="19"/>
        <v>1.1333333333333333</v>
      </c>
      <c r="X46" s="22">
        <f t="shared" si="20"/>
        <v>1.1333333333333333</v>
      </c>
      <c r="Y46" s="22">
        <f t="shared" si="21"/>
        <v>1.9780398189269067E-2</v>
      </c>
      <c r="Z46" s="64"/>
      <c r="AA46" s="58">
        <f t="shared" si="22"/>
        <v>-41.720092296139121</v>
      </c>
      <c r="AB46" s="58">
        <f t="shared" si="23"/>
        <v>-0.82534768390594382</v>
      </c>
      <c r="AC46" s="64"/>
      <c r="AD46" s="82">
        <f t="shared" si="24"/>
        <v>4.7484276986055492E-5</v>
      </c>
      <c r="AE46" s="82">
        <f t="shared" si="25"/>
        <v>6.4064838220884504E-4</v>
      </c>
      <c r="AF46" s="22">
        <f t="shared" si="26"/>
        <v>-41.720139780416105</v>
      </c>
      <c r="AG46" s="22">
        <f t="shared" si="27"/>
        <v>-0.82598833228815272</v>
      </c>
      <c r="AH46" s="64"/>
      <c r="AI46" s="25">
        <f t="shared" si="28"/>
        <v>5</v>
      </c>
      <c r="AJ46" s="82">
        <f t="shared" si="29"/>
        <v>720983.1378453098</v>
      </c>
      <c r="AK46" s="82">
        <f t="shared" si="30"/>
        <v>459042.73533901479</v>
      </c>
      <c r="AL46" s="66"/>
      <c r="AM46" s="9" t="str">
        <f t="shared" si="31"/>
        <v>5 - 1</v>
      </c>
      <c r="AN46" s="18">
        <f t="shared" si="32"/>
        <v>-41.71999999997206</v>
      </c>
      <c r="AO46" s="18">
        <f t="shared" si="33"/>
        <v>-34.62760000065677</v>
      </c>
      <c r="AP46" s="9" t="str">
        <f t="shared" si="34"/>
        <v>459042.74,720983.13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2205</vt:lpstr>
      <vt:lpstr>2206</vt:lpstr>
      <vt:lpstr>2207</vt:lpstr>
      <vt:lpstr>2208</vt:lpstr>
      <vt:lpstr>2209</vt:lpstr>
      <vt:lpstr>2210</vt:lpstr>
      <vt:lpstr>2211</vt:lpstr>
      <vt:lpstr>2212</vt:lpstr>
      <vt:lpstr>2213</vt:lpstr>
      <vt:lpstr>2214</vt:lpstr>
      <vt:lpstr>'2205'!Print_Area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2007-04-11T01:59:37Z</dcterms:modified>
</cp:coreProperties>
</file>