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466" sheetId="2" r:id="rId1"/>
    <sheet name="3467" sheetId="4" r:id="rId2"/>
    <sheet name="3468" sheetId="5" r:id="rId3"/>
    <sheet name="3469" sheetId="6" r:id="rId4"/>
    <sheet name="3470" sheetId="7" r:id="rId5"/>
    <sheet name="3471" sheetId="8" r:id="rId6"/>
    <sheet name="3472" sheetId="9" r:id="rId7"/>
    <sheet name="3473" sheetId="10" r:id="rId8"/>
    <sheet name="3474" sheetId="11" r:id="rId9"/>
    <sheet name="3475" sheetId="3" r:id="rId10"/>
  </sheets>
  <definedNames>
    <definedName name="_xlnm.Print_Area" localSheetId="0">'3466'!$A$1:$AJ$43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6" i="9"/>
  <c r="AA46"/>
  <c r="AB45"/>
  <c r="AA45"/>
  <c r="AB46" i="8"/>
  <c r="AA46"/>
  <c r="AB45"/>
  <c r="AA45"/>
  <c r="AB46" i="7"/>
  <c r="AA46"/>
  <c r="AB45"/>
  <c r="AA45"/>
  <c r="AB46" i="6"/>
  <c r="AA46"/>
  <c r="AB45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6" s="1"/>
  <c r="AJ40"/>
  <c r="AK45"/>
  <c r="AK46" s="1"/>
  <c r="AK40"/>
  <c r="AJ45" i="6"/>
  <c r="AJ46" s="1"/>
  <c r="AJ40"/>
  <c r="AK45"/>
  <c r="AK46" s="1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<sst xmlns="http://schemas.openxmlformats.org/spreadsheetml/2006/main" count="929" uniqueCount="96">
  <si>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</si>
  <si>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</si>
  <si>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</si>
  <si>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</si>
  <si>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</si>
  <si>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</si>
  <si>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</si>
  <si>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</si>
  <si>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</si>
  <si>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</si>
  <si>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</si>
  <si>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</si>
  <si>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</si>
  <si>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</si>
  <si>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</si>
  <si>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</si>
  <si>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</si>
  <si>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</si>
  <si>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</si>
  <si>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</si>
  <si>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</si>
  <si>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</si>
  <si>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</si>
  <si>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</si>
  <si>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</si>
  <si>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</si>
  <si>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</si>
  <si>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</si>
  <si>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</si>
  <si>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</si>
  <si>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</si>
  <si>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</si>
  <si>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</si>
  <si>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</si>
  <si>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</si>
  <si>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</si>
  <si>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</si>
  <si>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</si>
  <si>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</si>
  <si>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</si>
  <si>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</si>
  <si>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</si>
  <si>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</si>
  <si>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</si>
  <si>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</si>
  <si>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</si>
  <si>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</si>
  <si>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</si>
  <si>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</si>
  <si>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</si>
  <si>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</si>
  <si>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</si>
  <si>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</si>
  <si>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</si>
  <si>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</si>
  <si>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</si>
  <si>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</si>
  <si>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3466</t>
  </si>
  <si>
    <t>Bulogal, Tomas</t>
  </si>
  <si>
    <t>409 C-4</t>
  </si>
  <si>
    <t>6 31 N. 124 39 E.</t>
  </si>
  <si>
    <t xml:space="preserve">Poblacion </t>
  </si>
  <si>
    <t>Norala</t>
  </si>
  <si>
    <t>South Cotabato</t>
  </si>
  <si>
    <t>Mindanao</t>
  </si>
  <si>
    <t>M.R. Malate</t>
  </si>
  <si>
    <t>June 24, 1970</t>
  </si>
  <si>
    <t>377</t>
  </si>
  <si>
    <t>BLLM 1</t>
  </si>
  <si>
    <t>3467</t>
  </si>
  <si>
    <t>Tongcua, Amparo</t>
  </si>
  <si>
    <t>Poblacion</t>
  </si>
  <si>
    <t>380.50</t>
  </si>
  <si>
    <t>3468</t>
  </si>
  <si>
    <t>Osano, Leonardo</t>
  </si>
  <si>
    <t>373.30</t>
  </si>
  <si>
    <t>3469</t>
  </si>
  <si>
    <t>Osano, Abelardo</t>
  </si>
  <si>
    <t>371.55</t>
  </si>
  <si>
    <t>3470</t>
  </si>
  <si>
    <t>Belascuain, Florencio</t>
  </si>
  <si>
    <t>3471</t>
  </si>
  <si>
    <t>Perrocho, Amado</t>
  </si>
  <si>
    <t>368.59</t>
  </si>
  <si>
    <t>3472</t>
  </si>
  <si>
    <t>Suganob, Ernesto P.</t>
  </si>
  <si>
    <t>372.22</t>
  </si>
  <si>
    <t>3473</t>
  </si>
  <si>
    <t>Sequra, Carlos</t>
  </si>
  <si>
    <t>386.78</t>
  </si>
  <si>
    <t>3474</t>
  </si>
  <si>
    <t>Gaton, Alberto</t>
  </si>
  <si>
    <t>377.48</t>
  </si>
  <si>
    <t>3475</t>
  </si>
  <si>
    <t>Fermilino,Marcos</t>
  </si>
  <si>
    <t>382.66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</si>
</sst>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753.99809999926129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376.99904999963064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2.7365043138225689E-3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28697.399874983967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78.530558553384878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-2.0386870559718773E-4</v>
      </c>
      <c r="AB40" s="91">
        <f>SUM(AB42:AB65536)</f>
        <v>-2.7288996702787838E-3</v>
      </c>
      <c r="AC40" s="91"/>
      <c r="AD40" s="91">
        <f>SUM(AD42:AD65536)</f>
        <v>-2.038687055971877E-4</v>
      </c>
      <c r="AE40" s="91">
        <f>SUM(AE42:AE65536)</f>
        <v>-2.7288996702787838E-3</v>
      </c>
      <c r="AF40" s="91">
        <f>SUM(AF42:AF65536)</f>
        <v>0</v>
      </c>
      <c r="AG40" s="91">
        <f>SUM(AG42:AG65536)</f>
        <v>-1.4432899320127035E-15</v>
      </c>
      <c r="AH40" s="92"/>
      <c r="AI40" s="93">
        <v>1</v>
      </c>
      <c r="AJ40" s="92">
        <f>AJ44+AF44</f>
        <v>721519.79358471581</v>
      </c>
      <c r="AK40" s="92">
        <f>AK44+AG44</f>
        <v>461611.37015891209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-313.75</v>
      </c>
      <c r="G41" s="72">
        <f>IF(D42=0,D41-$D$41,D41-D42)</f>
        <v>838.42999999999302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895.21166625552212</v>
      </c>
      <c r="N41" s="36">
        <f>IF(F41=0,,ATAN(G41/F41))</f>
        <v>-1.2127172781165847</v>
      </c>
      <c r="O41" s="36">
        <f>ABS(DEGREES(N41))</f>
        <v>69.48358177867317</v>
      </c>
      <c r="P41" s="37" t="str">
        <f>TEXT(INT(O41),"00")</f>
        <v>69</v>
      </c>
      <c r="Q41" s="38" t="str">
        <f>TEXT((O41-P41)*60,"00")</f>
        <v>29</v>
      </c>
      <c r="R41" s="39" t="str">
        <f>IF(L41="",IF(F41&gt;0,"S","N"),"")</f>
        <v>N</v>
      </c>
      <c r="S41" s="25" t="str">
        <f>IF(L41="",IF(INT(Q41)=60,INT(P41+1),P41),"due")</f>
        <v>69</v>
      </c>
      <c r="T41" s="38" t="str">
        <f>IF(L41="",IF(INT(Q41)=60,"00",Q41),L41)</f>
        <v>29</v>
      </c>
      <c r="U41" s="40" t="str">
        <f>IF(L41="",IF(G41&gt;0,"W","E"),"")</f>
        <v>W</v>
      </c>
      <c r="V41" s="41"/>
      <c r="W41" s="22">
        <f>IF(S41="due",90*(I41+K41),S41+T41/60)</f>
        <v>69.483333333333334</v>
      </c>
      <c r="X41" s="22">
        <f>IF(R41="",W41,IF(R41="N",IF(U41="E",180+W41,180-W41),IF(U41="E",360-W41,W41)))</f>
        <v>110.51666666666667</v>
      </c>
      <c r="Y41" s="22">
        <f>RADIANS(X41)</f>
        <v>1.9288797116623999</v>
      </c>
      <c r="Z41" s="64"/>
      <c r="AA41" s="58">
        <f>-M41*COS(Y41)</f>
        <v>313.75363558815405</v>
      </c>
      <c r="AB41" s="58">
        <f>-M41*SIN(Y41)</f>
        <v>-838.42863951275194</v>
      </c>
      <c r="AC41" s="64"/>
      <c r="AD41" s="22">
        <v>0</v>
      </c>
      <c r="AE41" s="22">
        <v>0</v>
      </c>
      <c r="AF41" s="22">
        <f t="shared" ref="AF41:AG43" si="0">AA41-AD41</f>
        <v>313.75363558815405</v>
      </c>
      <c r="AG41" s="22">
        <f t="shared" si="0"/>
        <v>-838.42863951275194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721542.37</v>
      </c>
      <c r="D42" s="60">
        <v>461611.79</v>
      </c>
      <c r="E42" s="79"/>
      <c r="F42" s="72">
        <f>IF(C43=0,C42-$C$42,C42-C43)</f>
        <v>0.53000000002793968</v>
      </c>
      <c r="G42" s="72">
        <f>IF(D43=0,D42-$D$42,D42-D43)</f>
        <v>-16.690000000002328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16.698413098258989</v>
      </c>
      <c r="N42" s="36">
        <f>IF(F42=0,,ATAN(G42/F42))</f>
        <v>-1.5390514523479326</v>
      </c>
      <c r="O42" s="36">
        <f>ABS(DEGREES(N42))</f>
        <v>88.181152673016271</v>
      </c>
      <c r="P42" s="37" t="str">
        <f>TEXT(INT(O42),"00")</f>
        <v>88</v>
      </c>
      <c r="Q42" s="38" t="str">
        <f>TEXT((O42-P42)*60,"00")</f>
        <v>11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11</v>
      </c>
      <c r="U42" s="40" t="str">
        <f>IF(L42="",IF(G42&gt;0,"W","E"),"")</f>
        <v>E</v>
      </c>
      <c r="V42" s="44"/>
      <c r="W42" s="22">
        <f>IF(S42="due",90*(I42+K42),S42+T42/60)</f>
        <v>88.183333333333337</v>
      </c>
      <c r="X42" s="22">
        <f>IF(R42="",W42,IF(R42="N",IF(U42="E",180+W42,180-W42),IF(U42="E",360-W42,W42)))</f>
        <v>271.81666666666666</v>
      </c>
      <c r="Y42" s="22">
        <f>RADIANS(X42)</f>
        <v>4.7440957951292537</v>
      </c>
      <c r="Z42" s="64"/>
      <c r="AA42" s="58">
        <f>-M42*COS(Y42)</f>
        <v>-0.52936478321117109</v>
      </c>
      <c r="AB42" s="58">
        <f>-M42*SIN(Y42)</f>
        <v>16.690020159556521</v>
      </c>
      <c r="AC42" s="64"/>
      <c r="AD42" s="82">
        <f>$AA$40/$M$40*M42</f>
        <v>-4.3349798175126458E-5</v>
      </c>
      <c r="AE42" s="82">
        <f>$AB$40/$M$40*M42</f>
        <v>-5.8026193672162235E-4</v>
      </c>
      <c r="AF42" s="22">
        <f t="shared" si="0"/>
        <v>-0.52932143341299598</v>
      </c>
      <c r="AG42" s="22">
        <f t="shared" si="0"/>
        <v>16.690600421493244</v>
      </c>
      <c r="AH42" s="63"/>
      <c r="AI42" s="38">
        <f>A42</f>
        <v>1</v>
      </c>
      <c r="AJ42" s="82">
        <f t="shared" ref="AJ42:AK44" si="1">AJ41+AF41</f>
        <v>721542.3736355881</v>
      </c>
      <c r="AK42" s="82">
        <f t="shared" si="1"/>
        <v>461611.79136048723</v>
      </c>
      <c r="AL42" s="66"/>
      <c r="AM42" s="9" t="str">
        <f>IF(A43=0,A42&amp;" - 1",A42&amp;" - "&amp;A43)</f>
        <v>1 - 2</v>
      </c>
      <c r="AN42" s="18">
        <f>F42</f>
        <v>0.53000000002793968</v>
      </c>
      <c r="AO42" s="18">
        <f>AN42*G42</f>
        <v>-8.8457000004675468</v>
      </c>
      <c r="AP42" s="9" t="str">
        <f>D42&amp;","&amp;C42</f>
        <v>461611.79,721542.37</v>
      </c>
    </row>
    <row r="43" spans="1:44">
      <c r="A43" s="20">
        <f>A42+1</f>
        <v>2</v>
      </c>
      <c r="B43" s="44"/>
      <c r="C43" s="60">
        <v>721541.84</v>
      </c>
      <c r="D43" s="60">
        <v>461628.48</v>
      </c>
      <c r="E43" s="79"/>
      <c r="F43" s="72">
        <f>IF(C44=0,C43-$C$42,C43-C44)</f>
        <v>22.479999999981374</v>
      </c>
      <c r="G43" s="72">
        <f>IF(D44=0,D43-$D$42,D43-D44)</f>
        <v>0.34999999997671694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22.482724479011573</v>
      </c>
      <c r="N43" s="36">
        <f>IF(F43=0,,ATAN(G43/F43))</f>
        <v>1.5568137161139101E-2</v>
      </c>
      <c r="O43" s="36">
        <f>ABS(DEGREES(N43))</f>
        <v>0.89198855421404932</v>
      </c>
      <c r="P43" s="37" t="str">
        <f>TEXT(INT(O43),"00")</f>
        <v>00</v>
      </c>
      <c r="Q43" s="38" t="str">
        <f>TEXT((O43-P43)*60,"00")</f>
        <v>54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54</v>
      </c>
      <c r="U43" s="40" t="str">
        <f>IF(L43="",IF(G43&gt;0,"W","E"),"")</f>
        <v>W</v>
      </c>
      <c r="V43" s="44"/>
      <c r="W43" s="22">
        <f>IF(S43="due",90*(I43+K43),S43+T43/60)</f>
        <v>0.9</v>
      </c>
      <c r="X43" s="22">
        <f>IF(R43="",W43,IF(R43="N",IF(U43="E",180+W43,180-W43),IF(U43="E",360-W43,W43)))</f>
        <v>0.9</v>
      </c>
      <c r="Y43" s="22">
        <f>RADIANS(X43)</f>
        <v>1.5707963267948967E-2</v>
      </c>
      <c r="Z43" s="64"/>
      <c r="AA43" s="58">
        <f>-M43*COS(Y43)</f>
        <v>-22.479950841087089</v>
      </c>
      <c r="AB43" s="58">
        <f>-M43*SIN(Y43)</f>
        <v>-0.35314328742607293</v>
      </c>
      <c r="AC43" s="64"/>
      <c r="AD43" s="82">
        <f>$AA$40/$M$40*M43</f>
        <v>-5.836611915498383E-5</v>
      </c>
      <c r="AE43" s="82">
        <f>$AB$40/$M$40*M43</f>
        <v>-7.8126401426313217E-4</v>
      </c>
      <c r="AF43" s="22">
        <f t="shared" si="0"/>
        <v>-22.479892474967933</v>
      </c>
      <c r="AG43" s="22">
        <f t="shared" si="0"/>
        <v>-0.35236202341180978</v>
      </c>
      <c r="AH43" s="64"/>
      <c r="AI43" s="25">
        <f>A43</f>
        <v>2</v>
      </c>
      <c r="AJ43" s="82">
        <f t="shared" si="1"/>
        <v>721541.8443141547</v>
      </c>
      <c r="AK43" s="82">
        <f t="shared" si="1"/>
        <v>461628.48196090874</v>
      </c>
      <c r="AL43" s="66"/>
      <c r="AM43" s="9" t="str">
        <f>IF(A44=0,A43&amp;" - 1",A43&amp;" - "&amp;A44)</f>
        <v>2 - 3</v>
      </c>
      <c r="AN43" s="18">
        <f>AN42+F42+F43</f>
        <v>23.540000000037253</v>
      </c>
      <c r="AO43" s="18">
        <f>AN43*G43</f>
        <v>8.238999999464955</v>
      </c>
      <c r="AP43" s="9" t="str">
        <f>D43&amp;","&amp;C43</f>
        <v>461628.48,721541.84</v>
      </c>
    </row>
    <row r="44" spans="1:44" s="46" customFormat="1">
      <c r="A44" s="20">
        <f>A43+1</f>
        <v>3</v>
      </c>
      <c r="B44" s="44"/>
      <c r="C44" s="60">
        <v>721519.36</v>
      </c>
      <c r="D44" s="60">
        <v>461628.13</v>
      </c>
      <c r="E44" s="79"/>
      <c r="F44" s="72">
        <f>IF(C45=0,C44-$C$42,C44-C45)</f>
        <v>-0.43000000005122274</v>
      </c>
      <c r="G44" s="72">
        <f>IF(D45=0,D44-$D$42,D44-D45)</f>
        <v>16.760000000009313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16.765515202353797</v>
      </c>
      <c r="N44" s="22">
        <f>IF(F44=0,,ATAN(G44/F44))</f>
        <v>-1.5451456293867274</v>
      </c>
      <c r="O44" s="22">
        <f>ABS(DEGREES(N44))</f>
        <v>88.530323296944744</v>
      </c>
      <c r="P44" s="24" t="str">
        <f>TEXT(INT(O44),"00")</f>
        <v>88</v>
      </c>
      <c r="Q44" s="25" t="str">
        <f>TEXT((O44-P44)*60,"00")</f>
        <v>32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32</v>
      </c>
      <c r="U44" s="24" t="str">
        <f>IF(L44="",IF(G44&gt;0,"W","E"),"")</f>
        <v>W</v>
      </c>
      <c r="V44" s="44"/>
      <c r="W44" s="22">
        <f>IF(S44="due",90*(I44+K44),S44+T44/60)</f>
        <v>88.533333333333331</v>
      </c>
      <c r="X44" s="22">
        <f>IF(R44="",W44,IF(R44="N",IF(U44="E",180+W44,180-W44),IF(U44="E",360-W44,W44)))</f>
        <v>91.466666666666669</v>
      </c>
      <c r="Y44" s="22">
        <f>RADIANS(X44)</f>
        <v>1.5963944891574802</v>
      </c>
      <c r="Z44" s="64"/>
      <c r="AA44" s="58">
        <f>-M44*COS(Y44)</f>
        <v>0.42911951209422788</v>
      </c>
      <c r="AB44" s="58">
        <f>-M44*SIN(Y44)</f>
        <v>-16.760022566950685</v>
      </c>
      <c r="AC44" s="64"/>
      <c r="AD44" s="82">
        <f>$AA$40/$M$40*M44</f>
        <v>-4.3523998121703388E-5</v>
      </c>
      <c r="AE44" s="82">
        <f>$AB$40/$M$40*M44</f>
        <v>-5.8259370301887658E-4</v>
      </c>
      <c r="AF44" s="22">
        <f>AA44-AD44</f>
        <v>0.42916303609234957</v>
      </c>
      <c r="AG44" s="22">
        <f>AB44-AE44</f>
        <v>-16.759439973247666</v>
      </c>
      <c r="AH44" s="64"/>
      <c r="AI44" s="25">
        <f>A44</f>
        <v>3</v>
      </c>
      <c r="AJ44" s="82">
        <f t="shared" si="1"/>
        <v>721519.36442167975</v>
      </c>
      <c r="AK44" s="82">
        <f t="shared" si="1"/>
        <v>461628.12959888531</v>
      </c>
      <c r="AL44" s="66"/>
      <c r="AM44" s="9" t="str">
        <f>IF(A45=0,A44&amp;" - 1",A44&amp;" - "&amp;A45)</f>
        <v>3 - 4</v>
      </c>
      <c r="AN44" s="18">
        <f>AN43+F43+F44</f>
        <v>45.589999999967404</v>
      </c>
      <c r="AO44" s="18">
        <f>AN44*G44</f>
        <v>764.08839999987822</v>
      </c>
      <c r="AP44" s="9" t="str">
        <f>D44&amp;","&amp;C44</f>
        <v>461628.13,721519.36</v>
      </c>
    </row>
    <row r="45" spans="1:44" s="46" customFormat="1">
      <c r="A45" s="20">
        <f>A44+1</f>
        <v>4</v>
      </c>
      <c r="B45" s="44"/>
      <c r="C45" s="60">
        <v>721519.79</v>
      </c>
      <c r="D45" s="60">
        <v>461611.37</v>
      </c>
      <c r="E45" s="79"/>
      <c r="F45" s="72">
        <f>IF(C46=0,C45-$C$42,C45-C46)</f>
        <v>-22.57999999995809</v>
      </c>
      <c r="G45" s="72">
        <f>IF(D46=0,D45-$D$42,D45-D46)</f>
        <v>-0.41999999998370185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22.583905773760517</v>
      </c>
      <c r="N45" s="22">
        <f>IF(F45=0,,ATAN(G45/F45))</f>
        <v>1.8598386752399117E-2</v>
      </c>
      <c r="O45" s="22">
        <f>ABS(DEGREES(N45))</f>
        <v>1.0656090666644911</v>
      </c>
      <c r="P45" s="24" t="str">
        <f>TEXT(INT(O45),"00")</f>
        <v>01</v>
      </c>
      <c r="Q45" s="25" t="str">
        <f>TEXT((O45-P45)*60,"00")</f>
        <v>04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04</v>
      </c>
      <c r="U45" s="24" t="str">
        <f>IF(L45="",IF(G45&gt;0,"W","E"),"")</f>
        <v>E</v>
      </c>
      <c r="V45" s="44"/>
      <c r="W45" s="22">
        <f>IF(S45="due",90*(I45+K45),S45+T45/60)</f>
        <v>1.0666666666666667</v>
      </c>
      <c r="X45" s="22">
        <f>IF(R45="",W45,IF(R45="N",IF(U45="E",180+W45,180-W45),IF(U45="E",360-W45,W45)))</f>
        <v>181.06666666666666</v>
      </c>
      <c r="Y45" s="22">
        <f>RADIANS(X45)</f>
        <v>3.1602094989443992</v>
      </c>
      <c r="Z45" s="64"/>
      <c r="AA45" s="58">
        <f>-M45*COS(Y45)</f>
        <v>22.579992243498435</v>
      </c>
      <c r="AB45" s="58">
        <f>-M45*SIN(Y45)</f>
        <v>0.42041679514995622</v>
      </c>
      <c r="AC45" s="64"/>
      <c r="AD45" s="82">
        <f>$AA$40/$M$40*M45</f>
        <v>-5.8628790145374045E-5</v>
      </c>
      <c r="AE45" s="82">
        <f>$AB$40/$M$40*M45</f>
        <v>-7.8478001627515235E-4</v>
      </c>
      <c r="AF45" s="22">
        <f>AA45-AD45</f>
        <v>22.580050872288581</v>
      </c>
      <c r="AG45" s="22">
        <f>AB45-AE45</f>
        <v>0.42120157516623136</v>
      </c>
      <c r="AH45" s="64"/>
      <c r="AI45" s="25">
        <f>A45</f>
        <v>4</v>
      </c>
      <c r="AJ45" s="82">
        <f t="shared" ref="AJ45" si="2">AJ44+AF44</f>
        <v>721519.79358471581</v>
      </c>
      <c r="AK45" s="82">
        <f t="shared" ref="AK45" si="3">AK44+AG44</f>
        <v>461611.37015891209</v>
      </c>
      <c r="AL45" s="66"/>
      <c r="AM45" s="9" t="str">
        <f>IF(A46=0,A45&amp;" - 1",A45&amp;" - "&amp;A46)</f>
        <v>4 - 1</v>
      </c>
      <c r="AN45" s="18">
        <f>AN44+F44+F45</f>
        <v>22.57999999995809</v>
      </c>
      <c r="AO45" s="18">
        <f>AN45*G45</f>
        <v>-9.4835999996143858</v>
      </c>
      <c r="AP45" s="9" t="str">
        <f>D45&amp;","&amp;C45</f>
        <v>461611.37,721519.79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94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95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765.31980000003568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382.65990000001784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3.2171544189659234E-3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24565.044425710021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25000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25000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79.029541226267213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-7.2018457477562858E-4</v>
      </c>
      <c r="AB40" s="91">
        <f>SUM(AB42:AB65536)</f>
        <v>-3.1355090071194525E-3</v>
      </c>
      <c r="AC40" s="91"/>
      <c r="AD40" s="91">
        <f>SUM(AD42:AD65536)</f>
        <v>-7.2018457477562869E-4</v>
      </c>
      <c r="AE40" s="91">
        <f>SUM(AE42:AE65536)</f>
        <v>-3.1355090071194533E-3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721482.92548110394</v>
      </c>
      <c r="AK40" s="92">
        <f>AK44+AG44</f>
        <v>461771.56461081095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-254.95999999996275</v>
      </c>
      <c r="G41" s="72">
        <f>IF(D42=0,D41-$D$41,D41-D42)</f>
        <v>695.78999999997905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741.03193298261567</v>
      </c>
      <c r="N41" s="36">
        <f>IF(F41=0,,ATAN(G41/F41))</f>
        <v>-1.2195580513417523</v>
      </c>
      <c r="O41" s="36">
        <f>ABS(DEGREES(N41))</f>
        <v>69.875529213081379</v>
      </c>
      <c r="P41" s="37" t="str">
        <f>TEXT(INT(O41),"00")</f>
        <v>69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69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69.88333333333334</v>
      </c>
      <c r="X41" s="22">
        <f>IF(R41="",W41,IF(R41="N",IF(U41="E",180+W41,180-W41),IF(U41="E",360-W41,W41)))</f>
        <v>110.11666666666666</v>
      </c>
      <c r="Y41" s="22">
        <f>RADIANS(X41)</f>
        <v>1.9218983946544224</v>
      </c>
      <c r="Z41" s="64"/>
      <c r="AA41" s="58">
        <f>-M41*COS(Y41)</f>
        <v>254.86522575361806</v>
      </c>
      <c r="AB41" s="58">
        <f>-M41*SIN(Y41)</f>
        <v>-695.82472103361567</v>
      </c>
      <c r="AC41" s="64"/>
      <c r="AD41" s="22">
        <v>0</v>
      </c>
      <c r="AE41" s="22">
        <v>0</v>
      </c>
      <c r="AF41" s="22">
        <f t="shared" ref="AF41:AG43" si="0">AA41-AD41</f>
        <v>254.86522575361806</v>
      </c>
      <c r="AG41" s="22">
        <f t="shared" si="0"/>
        <v>-695.82472103361567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721483.58</v>
      </c>
      <c r="D42" s="60">
        <v>461754.43</v>
      </c>
      <c r="E42" s="79"/>
      <c r="F42" s="72">
        <f>IF(C43=0,C42-$C$42,C42-C43)</f>
        <v>-22.340000000083819</v>
      </c>
      <c r="G42" s="72">
        <f>IF(D43=0,D42-$D$42,D42-D43)</f>
        <v>-0.6000000000349246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22.348055843938347</v>
      </c>
      <c r="N42" s="36">
        <f>IF(F42=0,,ATAN(G42/F42))</f>
        <v>2.6851199450261608E-2</v>
      </c>
      <c r="O42" s="36">
        <f>ABS(DEGREES(N42))</f>
        <v>1.5384604033639864</v>
      </c>
      <c r="P42" s="37" t="str">
        <f>TEXT(INT(O42),"00")</f>
        <v>01</v>
      </c>
      <c r="Q42" s="38" t="str">
        <f>TEXT((O42-P42)*60,"00")</f>
        <v>32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32</v>
      </c>
      <c r="U42" s="40" t="str">
        <f>IF(L42="",IF(G42&gt;0,"W","E"),"")</f>
        <v>E</v>
      </c>
      <c r="V42" s="44"/>
      <c r="W42" s="22">
        <f>IF(S42="due",90*(I42+K42),S42+T42/60)</f>
        <v>1.5333333333333332</v>
      </c>
      <c r="X42" s="22">
        <f>IF(R42="",W42,IF(R42="N",IF(U42="E",180+W42,180-W42),IF(U42="E",360-W42,W42)))</f>
        <v>181.53333333333333</v>
      </c>
      <c r="Y42" s="22">
        <f>RADIANS(X42)</f>
        <v>3.1683543687870395</v>
      </c>
      <c r="Z42" s="64"/>
      <c r="AA42" s="58">
        <f>-M42*COS(Y42)</f>
        <v>22.340053601192547</v>
      </c>
      <c r="AB42" s="58">
        <f>-M42*SIN(Y42)</f>
        <v>0.59800091942299194</v>
      </c>
      <c r="AC42" s="64"/>
      <c r="AD42" s="82">
        <f>$AA$40/$M$40*M42</f>
        <v>-2.0365454291261029E-4</v>
      </c>
      <c r="AE42" s="82">
        <f>$AB$40/$M$40*M42</f>
        <v>-8.8666249737746233E-4</v>
      </c>
      <c r="AF42" s="22">
        <f t="shared" si="0"/>
        <v>22.340257255735459</v>
      </c>
      <c r="AG42" s="22">
        <f t="shared" si="0"/>
        <v>0.59888758192036939</v>
      </c>
      <c r="AH42" s="63"/>
      <c r="AI42" s="38">
        <f>A42</f>
        <v>1</v>
      </c>
      <c r="AJ42" s="82">
        <f t="shared" ref="AJ42:AK44" si="1">AJ41+AF41</f>
        <v>721483.48522575363</v>
      </c>
      <c r="AK42" s="82">
        <f t="shared" si="1"/>
        <v>461754.39527896635</v>
      </c>
      <c r="AL42" s="66"/>
      <c r="AM42" s="9" t="str">
        <f>IF(A43=0,A42&amp;" - 1",A42&amp;" - "&amp;A43)</f>
        <v>1 - 2</v>
      </c>
      <c r="AN42" s="18">
        <f>F42</f>
        <v>-22.340000000083819</v>
      </c>
      <c r="AO42" s="18">
        <f>AN42*G42</f>
        <v>13.404000000830507</v>
      </c>
      <c r="AP42" s="9" t="str">
        <f>D42&amp;","&amp;C42</f>
        <v>461754.43,721483.58</v>
      </c>
    </row>
    <row r="43" spans="1:44">
      <c r="A43" s="20">
        <f>A42+1</f>
        <v>2</v>
      </c>
      <c r="B43" s="44"/>
      <c r="C43" s="60">
        <v>721505.92</v>
      </c>
      <c r="D43" s="60">
        <v>461755.03</v>
      </c>
      <c r="E43" s="79"/>
      <c r="F43" s="72">
        <f>IF(C44=0,C43-$C$42,C43-C44)</f>
        <v>0.20000000006984919</v>
      </c>
      <c r="G43" s="72">
        <f>IF(D44=0,D43-$D$42,D43-D44)</f>
        <v>-16.799999999988358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16.801190434003086</v>
      </c>
      <c r="N43" s="36">
        <f>IF(F43=0,,ATAN(G43/F43))</f>
        <v>-1.5588921272324214</v>
      </c>
      <c r="O43" s="36">
        <f>ABS(DEGREES(N43))</f>
        <v>89.317939606588695</v>
      </c>
      <c r="P43" s="37" t="str">
        <f>TEXT(INT(O43),"00")</f>
        <v>89</v>
      </c>
      <c r="Q43" s="38" t="str">
        <f>TEXT((O43-P43)*60,"00")</f>
        <v>19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19</v>
      </c>
      <c r="U43" s="40" t="str">
        <f>IF(L43="",IF(G43&gt;0,"W","E"),"")</f>
        <v>E</v>
      </c>
      <c r="V43" s="44"/>
      <c r="W43" s="22">
        <f>IF(S43="due",90*(I43+K43),S43+T43/60)</f>
        <v>89.316666666666663</v>
      </c>
      <c r="X43" s="22">
        <f>IF(R43="",W43,IF(R43="N",IF(U43="E",180+W43,180-W43),IF(U43="E",360-W43,W43)))</f>
        <v>270.68333333333334</v>
      </c>
      <c r="Y43" s="22">
        <f>RADIANS(X43)</f>
        <v>4.7243153969399847</v>
      </c>
      <c r="Z43" s="64"/>
      <c r="AA43" s="58">
        <f>-M43*COS(Y43)</f>
        <v>-0.20037324549982913</v>
      </c>
      <c r="AB43" s="58">
        <f>-M43*SIN(Y43)</f>
        <v>16.799995552443598</v>
      </c>
      <c r="AC43" s="64"/>
      <c r="AD43" s="82">
        <f>$AA$40/$M$40*M43</f>
        <v>-1.5310677501965787E-4</v>
      </c>
      <c r="AE43" s="82">
        <f>$AB$40/$M$40*M43</f>
        <v>-6.665897728713678E-4</v>
      </c>
      <c r="AF43" s="22">
        <f t="shared" si="0"/>
        <v>-0.20022013872480948</v>
      </c>
      <c r="AG43" s="22">
        <f t="shared" si="0"/>
        <v>16.800662142216471</v>
      </c>
      <c r="AH43" s="64"/>
      <c r="AI43" s="25">
        <f>A43</f>
        <v>2</v>
      </c>
      <c r="AJ43" s="82">
        <f t="shared" si="1"/>
        <v>721505.82548300934</v>
      </c>
      <c r="AK43" s="82">
        <f t="shared" si="1"/>
        <v>461754.99416654825</v>
      </c>
      <c r="AL43" s="66"/>
      <c r="AM43" s="9" t="str">
        <f>IF(A44=0,A43&amp;" - 1",A43&amp;" - "&amp;A44)</f>
        <v>2 - 3</v>
      </c>
      <c r="AN43" s="18">
        <f>AN42+F42+F43</f>
        <v>-44.480000000097789</v>
      </c>
      <c r="AO43" s="18">
        <f>AN43*G43</f>
        <v>747.26400000112505</v>
      </c>
      <c r="AP43" s="9" t="str">
        <f>D43&amp;","&amp;C43</f>
        <v>461755.03,721505.92</v>
      </c>
    </row>
    <row r="44" spans="1:44" s="46" customFormat="1">
      <c r="A44" s="20">
        <f>A43+1</f>
        <v>3</v>
      </c>
      <c r="B44" s="44"/>
      <c r="C44" s="60">
        <v>721505.72</v>
      </c>
      <c r="D44" s="60">
        <v>461771.83</v>
      </c>
      <c r="E44" s="79"/>
      <c r="F44" s="72">
        <f>IF(C45=0,C44-$C$42,C44-C45)</f>
        <v>22.699999999953434</v>
      </c>
      <c r="G44" s="72">
        <f>IF(D45=0,D44-$D$42,D44-D45)</f>
        <v>0.23000000003958121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22.701165168288259</v>
      </c>
      <c r="N44" s="22">
        <f>IF(F44=0,,ATAN(G44/F44))</f>
        <v>1.0131811888807339E-2</v>
      </c>
      <c r="O44" s="22">
        <f>ABS(DEGREES(N44))</f>
        <v>0.58051006004913153</v>
      </c>
      <c r="P44" s="24" t="str">
        <f>TEXT(INT(O44),"00")</f>
        <v>00</v>
      </c>
      <c r="Q44" s="25" t="str">
        <f>TEXT((O44-P44)*60,"00")</f>
        <v>35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35</v>
      </c>
      <c r="U44" s="24" t="str">
        <f>IF(L44="",IF(G44&gt;0,"W","E"),"")</f>
        <v>W</v>
      </c>
      <c r="V44" s="44"/>
      <c r="W44" s="22">
        <f>IF(S44="due",90*(I44+K44),S44+T44/60)</f>
        <v>0.58333333333333337</v>
      </c>
      <c r="X44" s="22">
        <f>IF(R44="",W44,IF(R44="N",IF(U44="E",180+W44,180-W44),IF(U44="E",360-W44,W44)))</f>
        <v>0.58333333333333337</v>
      </c>
      <c r="Y44" s="22">
        <f>RADIANS(X44)</f>
        <v>1.0181087303300257E-2</v>
      </c>
      <c r="Z44" s="64"/>
      <c r="AA44" s="58">
        <f>-M44*COS(Y44)</f>
        <v>-22.69998863904955</v>
      </c>
      <c r="AB44" s="58">
        <f>-M44*SIN(Y44)</f>
        <v>-0.23111855166888787</v>
      </c>
      <c r="AC44" s="64"/>
      <c r="AD44" s="82">
        <f>$AA$40/$M$40*M44</f>
        <v>-2.0687237620204012E-4</v>
      </c>
      <c r="AE44" s="82">
        <f>$AB$40/$M$40*M44</f>
        <v>-9.0067216325451812E-4</v>
      </c>
      <c r="AF44" s="22">
        <f>AA44-AD44</f>
        <v>-22.699781766673347</v>
      </c>
      <c r="AG44" s="22">
        <f>AB44-AE44</f>
        <v>-0.23021787950563335</v>
      </c>
      <c r="AH44" s="64"/>
      <c r="AI44" s="25">
        <f>A44</f>
        <v>3</v>
      </c>
      <c r="AJ44" s="82">
        <f t="shared" si="1"/>
        <v>721505.62526287057</v>
      </c>
      <c r="AK44" s="82">
        <f t="shared" si="1"/>
        <v>461771.79482869047</v>
      </c>
      <c r="AL44" s="66"/>
      <c r="AM44" s="9" t="str">
        <f>IF(A45=0,A44&amp;" - 1",A44&amp;" - "&amp;A45)</f>
        <v>3 - 4</v>
      </c>
      <c r="AN44" s="18">
        <f>AN43+F43+F44</f>
        <v>-21.580000000074506</v>
      </c>
      <c r="AO44" s="18">
        <f>AN44*G44</f>
        <v>-4.9634000008712986</v>
      </c>
      <c r="AP44" s="9" t="str">
        <f>D44&amp;","&amp;C44</f>
        <v>461771.83,721505.72</v>
      </c>
    </row>
    <row r="45" spans="1:44" s="46" customFormat="1">
      <c r="A45" s="20">
        <f>A44+1</f>
        <v>4</v>
      </c>
      <c r="B45" s="44"/>
      <c r="C45" s="60">
        <v>721483.02</v>
      </c>
      <c r="D45" s="60">
        <v>461771.6</v>
      </c>
      <c r="E45" s="79"/>
      <c r="F45" s="72">
        <f>IF(C46=0,C45-$C$42,C45-C46)</f>
        <v>-0.55999999993946403</v>
      </c>
      <c r="G45" s="72">
        <f>IF(D46=0,D45-$D$42,D45-D46)</f>
        <v>17.169999999983702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17.179129780037535</v>
      </c>
      <c r="N45" s="22">
        <f>IF(F45=0,,ATAN(G45/F45))</f>
        <v>-1.5381928578497113</v>
      </c>
      <c r="O45" s="22">
        <f>ABS(DEGREES(N45))</f>
        <v>88.131958831955032</v>
      </c>
      <c r="P45" s="24" t="str">
        <f>TEXT(INT(O45),"00")</f>
        <v>88</v>
      </c>
      <c r="Q45" s="25" t="str">
        <f>TEXT((O45-P45)*60,"00")</f>
        <v>08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08</v>
      </c>
      <c r="U45" s="24" t="str">
        <f>IF(L45="",IF(G45&gt;0,"W","E"),"")</f>
        <v>W</v>
      </c>
      <c r="V45" s="44"/>
      <c r="W45" s="22">
        <f>IF(S45="due",90*(I45+K45),S45+T45/60)</f>
        <v>88.13333333333334</v>
      </c>
      <c r="X45" s="22">
        <f>IF(R45="",W45,IF(R45="N",IF(U45="E",180+W45,180-W45),IF(U45="E",360-W45,W45)))</f>
        <v>91.86666666666666</v>
      </c>
      <c r="Y45" s="22">
        <f>RADIANS(X45)</f>
        <v>1.6033758061654573</v>
      </c>
      <c r="Z45" s="64"/>
      <c r="AA45" s="58">
        <f>-M45*COS(Y45)</f>
        <v>0.55958809878205662</v>
      </c>
      <c r="AB45" s="58">
        <f>-M45*SIN(Y45)</f>
        <v>-17.170013429204822</v>
      </c>
      <c r="AC45" s="64"/>
      <c r="AD45" s="82">
        <f>$AA$40/$M$40*M45</f>
        <v>-1.565508806413204E-4</v>
      </c>
      <c r="AE45" s="82">
        <f>$AB$40/$M$40*M45</f>
        <v>-6.8158457361610475E-4</v>
      </c>
      <c r="AF45" s="22">
        <f>AA45-AD45</f>
        <v>0.55974464966269799</v>
      </c>
      <c r="AG45" s="22">
        <f>AB45-AE45</f>
        <v>-17.169331844631206</v>
      </c>
      <c r="AH45" s="64"/>
      <c r="AI45" s="25">
        <f>A45</f>
        <v>4</v>
      </c>
      <c r="AJ45" s="82">
        <f t="shared" ref="AJ45" si="2">AJ44+AF44</f>
        <v>721482.92548110394</v>
      </c>
      <c r="AK45" s="82">
        <f t="shared" ref="AK45" si="3">AK44+AG44</f>
        <v>461771.56461081095</v>
      </c>
      <c r="AL45" s="66"/>
      <c r="AM45" s="9" t="str">
        <f>IF(A46=0,A45&amp;" - 1",A45&amp;" - "&amp;A46)</f>
        <v>4 - 1</v>
      </c>
      <c r="AN45" s="18">
        <f>AN44+F44+F45</f>
        <v>0.55999999993946403</v>
      </c>
      <c r="AO45" s="18">
        <f>AN45*G45</f>
        <v>9.6151999989514696</v>
      </c>
      <c r="AP45" s="9" t="str">
        <f>D45&amp;","&amp;C45</f>
        <v>461771.6,721483.02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761.00549999929899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380.5027499996495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2.0208290026767911E-3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39015.948997767206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78.844561301646451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-1.265575060549029E-3</v>
      </c>
      <c r="AB40" s="91">
        <f>SUM(AB42:AB65536)</f>
        <v>1.5754585440994617E-3</v>
      </c>
      <c r="AC40" s="91"/>
      <c r="AD40" s="91">
        <f>SUM(AD42:AD65536)</f>
        <v>-1.265575060549029E-3</v>
      </c>
      <c r="AE40" s="91">
        <f>SUM(AE42:AE65536)</f>
        <v>1.5754585440994617E-3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721542.66292308003</v>
      </c>
      <c r="AK40" s="92">
        <f>AK44+AG44</f>
        <v>461594.9216900437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-313.75</v>
      </c>
      <c r="G41" s="72">
        <f>IF(D42=0,D41-$D$41,D41-D42)</f>
        <v>838.42999999999302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895.21166625552212</v>
      </c>
      <c r="N41" s="36">
        <f>IF(F41=0,,ATAN(G41/F41))</f>
        <v>-1.2127172781165847</v>
      </c>
      <c r="O41" s="36">
        <f>ABS(DEGREES(N41))</f>
        <v>69.48358177867317</v>
      </c>
      <c r="P41" s="37" t="str">
        <f>TEXT(INT(O41),"00")</f>
        <v>69</v>
      </c>
      <c r="Q41" s="38" t="str">
        <f>TEXT((O41-P41)*60,"00")</f>
        <v>29</v>
      </c>
      <c r="R41" s="39" t="str">
        <f>IF(L41="",IF(F41&gt;0,"S","N"),"")</f>
        <v>N</v>
      </c>
      <c r="S41" s="25" t="str">
        <f>IF(L41="",IF(INT(Q41)=60,INT(P41+1),P41),"due")</f>
        <v>69</v>
      </c>
      <c r="T41" s="38" t="str">
        <f>IF(L41="",IF(INT(Q41)=60,"00",Q41),L41)</f>
        <v>29</v>
      </c>
      <c r="U41" s="40" t="str">
        <f>IF(L41="",IF(G41&gt;0,"W","E"),"")</f>
        <v>W</v>
      </c>
      <c r="V41" s="41"/>
      <c r="W41" s="22">
        <f>IF(S41="due",90*(I41+K41),S41+T41/60)</f>
        <v>69.483333333333334</v>
      </c>
      <c r="X41" s="22">
        <f>IF(R41="",W41,IF(R41="N",IF(U41="E",180+W41,180-W41),IF(U41="E",360-W41,W41)))</f>
        <v>110.51666666666667</v>
      </c>
      <c r="Y41" s="22">
        <f>RADIANS(X41)</f>
        <v>1.9288797116623999</v>
      </c>
      <c r="Z41" s="64"/>
      <c r="AA41" s="58">
        <f>-M41*COS(Y41)</f>
        <v>313.75363558815405</v>
      </c>
      <c r="AB41" s="58">
        <f>-M41*SIN(Y41)</f>
        <v>-838.42863951275194</v>
      </c>
      <c r="AC41" s="64"/>
      <c r="AD41" s="22">
        <v>0</v>
      </c>
      <c r="AE41" s="22">
        <v>0</v>
      </c>
      <c r="AF41" s="22">
        <f t="shared" ref="AF41:AG43" si="0">AA41-AD41</f>
        <v>313.75363558815405</v>
      </c>
      <c r="AG41" s="22">
        <f t="shared" si="0"/>
        <v>-838.42863951275194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721542.37</v>
      </c>
      <c r="D42" s="60">
        <v>461611.79</v>
      </c>
      <c r="E42" s="79"/>
      <c r="F42" s="72">
        <f>IF(C43=0,C42-$C$42,C42-C43)</f>
        <v>22.57999999995809</v>
      </c>
      <c r="G42" s="72">
        <f>IF(D43=0,D42-$D$42,D42-D43)</f>
        <v>0.41999999998370185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22.583905773760517</v>
      </c>
      <c r="N42" s="36">
        <f>IF(F42=0,,ATAN(G42/F42))</f>
        <v>1.8598386752399117E-2</v>
      </c>
      <c r="O42" s="36">
        <f>ABS(DEGREES(N42))</f>
        <v>1.0656090666644911</v>
      </c>
      <c r="P42" s="37" t="str">
        <f>TEXT(INT(O42),"00")</f>
        <v>01</v>
      </c>
      <c r="Q42" s="38" t="str">
        <f>TEXT((O42-P42)*60,"00")</f>
        <v>04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04</v>
      </c>
      <c r="U42" s="40" t="str">
        <f>IF(L42="",IF(G42&gt;0,"W","E"),"")</f>
        <v>W</v>
      </c>
      <c r="V42" s="44"/>
      <c r="W42" s="22">
        <f>IF(S42="due",90*(I42+K42),S42+T42/60)</f>
        <v>1.0666666666666667</v>
      </c>
      <c r="X42" s="22">
        <f>IF(R42="",W42,IF(R42="N",IF(U42="E",180+W42,180-W42),IF(U42="E",360-W42,W42)))</f>
        <v>1.0666666666666667</v>
      </c>
      <c r="Y42" s="22">
        <f>RADIANS(X42)</f>
        <v>1.8616845354606181E-2</v>
      </c>
      <c r="Z42" s="64"/>
      <c r="AA42" s="58">
        <f>-M42*COS(Y42)</f>
        <v>-22.579992243498435</v>
      </c>
      <c r="AB42" s="58">
        <f>-M42*SIN(Y42)</f>
        <v>-0.42041679514996172</v>
      </c>
      <c r="AC42" s="64"/>
      <c r="AD42" s="82">
        <f>$AA$40/$M$40*M42</f>
        <v>-3.625060174754715E-4</v>
      </c>
      <c r="AE42" s="82">
        <f>$AB$40/$M$40*M42</f>
        <v>4.5126774406524831E-4</v>
      </c>
      <c r="AF42" s="22">
        <f t="shared" si="0"/>
        <v>-22.57962973748096</v>
      </c>
      <c r="AG42" s="22">
        <f t="shared" si="0"/>
        <v>-0.42086806289402695</v>
      </c>
      <c r="AH42" s="63"/>
      <c r="AI42" s="38">
        <f>A42</f>
        <v>1</v>
      </c>
      <c r="AJ42" s="82">
        <f t="shared" ref="AJ42:AK44" si="1">AJ41+AF41</f>
        <v>721542.3736355881</v>
      </c>
      <c r="AK42" s="82">
        <f t="shared" si="1"/>
        <v>461611.79136048723</v>
      </c>
      <c r="AL42" s="66"/>
      <c r="AM42" s="9" t="str">
        <f>IF(A43=0,A42&amp;" - 1",A42&amp;" - "&amp;A43)</f>
        <v>1 - 2</v>
      </c>
      <c r="AN42" s="18">
        <f>F42</f>
        <v>22.57999999995809</v>
      </c>
      <c r="AO42" s="18">
        <f>AN42*G42</f>
        <v>9.4835999996143858</v>
      </c>
      <c r="AP42" s="9" t="str">
        <f>D42&amp;","&amp;C42</f>
        <v>461611.79,721542.37</v>
      </c>
    </row>
    <row r="43" spans="1:44">
      <c r="A43" s="20">
        <f>A42+1</f>
        <v>2</v>
      </c>
      <c r="B43" s="44"/>
      <c r="C43" s="60">
        <v>721519.79</v>
      </c>
      <c r="D43" s="60">
        <v>461611.37</v>
      </c>
      <c r="E43" s="79"/>
      <c r="F43" s="72">
        <f>IF(C44=0,C43-$C$42,C43-C44)</f>
        <v>-0.36999999999534339</v>
      </c>
      <c r="G43" s="72">
        <f>IF(D44=0,D43-$D$42,D43-D44)</f>
        <v>16.880000000004657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16.884054607829061</v>
      </c>
      <c r="N43" s="36">
        <f>IF(F43=0,,ATAN(G43/F43))</f>
        <v>-1.5488804049846217</v>
      </c>
      <c r="O43" s="36">
        <f>ABS(DEGREES(N43))</f>
        <v>88.744310176132529</v>
      </c>
      <c r="P43" s="37" t="str">
        <f>TEXT(INT(O43),"00")</f>
        <v>88</v>
      </c>
      <c r="Q43" s="38" t="str">
        <f>TEXT((O43-P43)*60,"00")</f>
        <v>45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45</v>
      </c>
      <c r="U43" s="40" t="str">
        <f>IF(L43="",IF(G43&gt;0,"W","E"),"")</f>
        <v>W</v>
      </c>
      <c r="V43" s="44"/>
      <c r="W43" s="22">
        <f>IF(S43="due",90*(I43+K43),S43+T43/60)</f>
        <v>88.75</v>
      </c>
      <c r="X43" s="22">
        <f>IF(R43="",W43,IF(R43="N",IF(U43="E",180+W43,180-W43),IF(U43="E",360-W43,W43)))</f>
        <v>91.25</v>
      </c>
      <c r="Y43" s="22">
        <f>RADIANS(X43)</f>
        <v>1.5926129424448257</v>
      </c>
      <c r="Z43" s="64"/>
      <c r="AA43" s="58">
        <f>-M43*COS(Y43)</f>
        <v>0.36832371018704146</v>
      </c>
      <c r="AB43" s="58">
        <f>-M43*SIN(Y43)</f>
        <v>-16.880036660051061</v>
      </c>
      <c r="AC43" s="64"/>
      <c r="AD43" s="82">
        <f>$AA$40/$M$40*M43</f>
        <v>-2.7101474191562483E-4</v>
      </c>
      <c r="AE43" s="82">
        <f>$AB$40/$M$40*M43</f>
        <v>3.3737429255492238E-4</v>
      </c>
      <c r="AF43" s="22">
        <f t="shared" si="0"/>
        <v>0.36859472492895706</v>
      </c>
      <c r="AG43" s="22">
        <f t="shared" si="0"/>
        <v>-16.880374034343617</v>
      </c>
      <c r="AH43" s="64"/>
      <c r="AI43" s="25">
        <f>A43</f>
        <v>2</v>
      </c>
      <c r="AJ43" s="82">
        <f t="shared" si="1"/>
        <v>721519.79400585056</v>
      </c>
      <c r="AK43" s="82">
        <f t="shared" si="1"/>
        <v>461611.37049242435</v>
      </c>
      <c r="AL43" s="66"/>
      <c r="AM43" s="9" t="str">
        <f>IF(A44=0,A43&amp;" - 1",A43&amp;" - "&amp;A44)</f>
        <v>2 - 3</v>
      </c>
      <c r="AN43" s="18">
        <f>AN42+F42+F43</f>
        <v>44.789999999920838</v>
      </c>
      <c r="AO43" s="18">
        <f>AN43*G43</f>
        <v>756.05519999887235</v>
      </c>
      <c r="AP43" s="9" t="str">
        <f>D43&amp;","&amp;C43</f>
        <v>461611.37,721519.79</v>
      </c>
    </row>
    <row r="44" spans="1:44" s="46" customFormat="1">
      <c r="A44" s="20">
        <f>A43+1</f>
        <v>3</v>
      </c>
      <c r="B44" s="44"/>
      <c r="C44" s="60">
        <v>721520.16</v>
      </c>
      <c r="D44" s="60">
        <v>461594.49</v>
      </c>
      <c r="E44" s="79"/>
      <c r="F44" s="72">
        <f>IF(C45=0,C44-$C$42,C44-C45)</f>
        <v>-22.5</v>
      </c>
      <c r="G44" s="72">
        <f>IF(D45=0,D44-$D$42,D44-D45)</f>
        <v>-0.42999999999301508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22.504108513780189</v>
      </c>
      <c r="N44" s="22">
        <f>IF(F44=0,,ATAN(G44/F44))</f>
        <v>1.9108784941068477E-2</v>
      </c>
      <c r="O44" s="22">
        <f>ABS(DEGREES(N44))</f>
        <v>1.0948527287463672</v>
      </c>
      <c r="P44" s="24" t="str">
        <f>TEXT(INT(O44),"00")</f>
        <v>01</v>
      </c>
      <c r="Q44" s="25" t="str">
        <f>TEXT((O44-P44)*60,"00")</f>
        <v>06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06</v>
      </c>
      <c r="U44" s="24" t="str">
        <f>IF(L44="",IF(G44&gt;0,"W","E"),"")</f>
        <v>E</v>
      </c>
      <c r="V44" s="44"/>
      <c r="W44" s="22">
        <f>IF(S44="due",90*(I44+K44),S44+T44/60)</f>
        <v>1.1000000000000001</v>
      </c>
      <c r="X44" s="22">
        <f>IF(R44="",W44,IF(R44="N",IF(U44="E",180+W44,180-W44),IF(U44="E",360-W44,W44)))</f>
        <v>181.1</v>
      </c>
      <c r="Y44" s="22">
        <f>RADIANS(X44)</f>
        <v>3.1607912753617309</v>
      </c>
      <c r="Z44" s="64"/>
      <c r="AA44" s="58">
        <f>-M44*COS(Y44)</f>
        <v>22.499961279367895</v>
      </c>
      <c r="AB44" s="58">
        <f>-M44*SIN(Y44)</f>
        <v>0.43202132694966128</v>
      </c>
      <c r="AC44" s="64"/>
      <c r="AD44" s="82">
        <f>$AA$40/$M$40*M44</f>
        <v>-3.6122515015293188E-4</v>
      </c>
      <c r="AE44" s="82">
        <f>$AB$40/$M$40*M44</f>
        <v>4.4967324885903162E-4</v>
      </c>
      <c r="AF44" s="22">
        <f>AA44-AD44</f>
        <v>22.500322504518049</v>
      </c>
      <c r="AG44" s="22">
        <f>AB44-AE44</f>
        <v>0.43157165370080225</v>
      </c>
      <c r="AH44" s="64"/>
      <c r="AI44" s="25">
        <f>A44</f>
        <v>3</v>
      </c>
      <c r="AJ44" s="82">
        <f t="shared" si="1"/>
        <v>721520.16260057548</v>
      </c>
      <c r="AK44" s="82">
        <f t="shared" si="1"/>
        <v>461594.49011839001</v>
      </c>
      <c r="AL44" s="66"/>
      <c r="AM44" s="9" t="str">
        <f>IF(A45=0,A44&amp;" - 1",A44&amp;" - "&amp;A45)</f>
        <v>3 - 4</v>
      </c>
      <c r="AN44" s="18">
        <f>AN43+F43+F44</f>
        <v>21.919999999925494</v>
      </c>
      <c r="AO44" s="18">
        <f>AN44*G44</f>
        <v>-9.4255999998148532</v>
      </c>
      <c r="AP44" s="9" t="str">
        <f>D44&amp;","&amp;C44</f>
        <v>461594.49,721520.16</v>
      </c>
    </row>
    <row r="45" spans="1:44" s="46" customFormat="1">
      <c r="A45" s="20">
        <f>A44+1</f>
        <v>4</v>
      </c>
      <c r="B45" s="44"/>
      <c r="C45" s="60">
        <v>721542.66</v>
      </c>
      <c r="D45" s="60">
        <v>461594.92</v>
      </c>
      <c r="E45" s="79"/>
      <c r="F45" s="72">
        <f>IF(C46=0,C45-$C$42,C45-C46)</f>
        <v>0.2900000000372529</v>
      </c>
      <c r="G45" s="72">
        <f>IF(D46=0,D45-$D$42,D45-D46)</f>
        <v>-16.869999999995343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16.872492406276688</v>
      </c>
      <c r="N45" s="22">
        <f>IF(F45=0,,ATAN(G45/F45))</f>
        <v>-1.5536077411664371</v>
      </c>
      <c r="O45" s="22">
        <f>ABS(DEGREES(N45))</f>
        <v>89.015166587690047</v>
      </c>
      <c r="P45" s="24" t="str">
        <f>TEXT(INT(O45),"00")</f>
        <v>89</v>
      </c>
      <c r="Q45" s="25" t="str">
        <f>TEXT((O45-P45)*60,"00")</f>
        <v>01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01</v>
      </c>
      <c r="U45" s="24" t="str">
        <f>IF(L45="",IF(G45&gt;0,"W","E"),"")</f>
        <v>E</v>
      </c>
      <c r="V45" s="44"/>
      <c r="W45" s="22">
        <f>IF(S45="due",90*(I45+K45),S45+T45/60)</f>
        <v>89.016666666666666</v>
      </c>
      <c r="X45" s="22">
        <f>IF(R45="",W45,IF(R45="N",IF(U45="E",180+W45,180-W45),IF(U45="E",360-W45,W45)))</f>
        <v>270.98333333333335</v>
      </c>
      <c r="Y45" s="22">
        <f>RADIANS(X45)</f>
        <v>4.7295513846959674</v>
      </c>
      <c r="Z45" s="64"/>
      <c r="AA45" s="58">
        <f>-M45*COS(Y45)</f>
        <v>-0.28955832111705115</v>
      </c>
      <c r="AB45" s="58">
        <f>-M45*SIN(Y45)</f>
        <v>16.87000758679546</v>
      </c>
      <c r="AC45" s="64"/>
      <c r="AD45" s="82">
        <f>$AA$40/$M$40*M45</f>
        <v>-2.7082915100500081E-4</v>
      </c>
      <c r="AE45" s="82">
        <f>$AB$40/$M$40*M45</f>
        <v>3.3714325862025952E-4</v>
      </c>
      <c r="AF45" s="22">
        <f>AA45-AD45</f>
        <v>-0.28928749196604614</v>
      </c>
      <c r="AG45" s="22">
        <f>AB45-AE45</f>
        <v>16.86967044353684</v>
      </c>
      <c r="AH45" s="64"/>
      <c r="AI45" s="25">
        <f>A45</f>
        <v>4</v>
      </c>
      <c r="AJ45" s="82">
        <f t="shared" ref="AJ45" si="2">AJ44+AF44</f>
        <v>721542.66292308003</v>
      </c>
      <c r="AK45" s="82">
        <f t="shared" ref="AK45" si="3">AK44+AG44</f>
        <v>461594.9216900437</v>
      </c>
      <c r="AL45" s="66"/>
      <c r="AM45" s="9" t="str">
        <f>IF(A46=0,A45&amp;" - 1",A45&amp;" - "&amp;A46)</f>
        <v>4 - 1</v>
      </c>
      <c r="AN45" s="18">
        <f>AN44+F44+F45</f>
        <v>-0.2900000000372529</v>
      </c>
      <c r="AO45" s="18">
        <f>AN45*G45</f>
        <v>4.892300000627106</v>
      </c>
      <c r="AP45" s="9" t="str">
        <f>D45&amp;","&amp;C45</f>
        <v>461594.92,721542.66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746.59419999975285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373.29709999987642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1.8143802032605733E-3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43054.978359198583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78.118100386742313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1.533534302982531E-3</v>
      </c>
      <c r="AB40" s="91">
        <f>SUM(AB42:AB65536)</f>
        <v>9.6966389205732639E-4</v>
      </c>
      <c r="AC40" s="91"/>
      <c r="AD40" s="91">
        <f>SUM(AD42:AD65536)</f>
        <v>1.533534302982531E-3</v>
      </c>
      <c r="AE40" s="91">
        <f>SUM(AE42:AE65536)</f>
        <v>9.6966389205732639E-4</v>
      </c>
      <c r="AF40" s="91">
        <f>SUM(AF42:AF65536)</f>
        <v>0</v>
      </c>
      <c r="AG40" s="91">
        <f>SUM(AG42:AG65536)</f>
        <v>1.5080710118187124E-15</v>
      </c>
      <c r="AH40" s="92"/>
      <c r="AI40" s="93">
        <v>1</v>
      </c>
      <c r="AJ40" s="92">
        <f>AJ44+AF44</f>
        <v>721564.744074733</v>
      </c>
      <c r="AK40" s="92">
        <f>AK44+AG44</f>
        <v>461611.79163816146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-313.75</v>
      </c>
      <c r="G41" s="72">
        <f>IF(D42=0,D41-$D$41,D41-D42)</f>
        <v>838.42999999999302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895.21166625552212</v>
      </c>
      <c r="N41" s="36">
        <f>IF(F41=0,,ATAN(G41/F41))</f>
        <v>-1.2127172781165847</v>
      </c>
      <c r="O41" s="36">
        <f>ABS(DEGREES(N41))</f>
        <v>69.48358177867317</v>
      </c>
      <c r="P41" s="37" t="str">
        <f>TEXT(INT(O41),"00")</f>
        <v>69</v>
      </c>
      <c r="Q41" s="38" t="str">
        <f>TEXT((O41-P41)*60,"00")</f>
        <v>29</v>
      </c>
      <c r="R41" s="39" t="str">
        <f>IF(L41="",IF(F41&gt;0,"S","N"),"")</f>
        <v>N</v>
      </c>
      <c r="S41" s="25" t="str">
        <f>IF(L41="",IF(INT(Q41)=60,INT(P41+1),P41),"due")</f>
        <v>69</v>
      </c>
      <c r="T41" s="38" t="str">
        <f>IF(L41="",IF(INT(Q41)=60,"00",Q41),L41)</f>
        <v>29</v>
      </c>
      <c r="U41" s="40" t="str">
        <f>IF(L41="",IF(G41&gt;0,"W","E"),"")</f>
        <v>W</v>
      </c>
      <c r="V41" s="41"/>
      <c r="W41" s="22">
        <f>IF(S41="due",90*(I41+K41),S41+T41/60)</f>
        <v>69.483333333333334</v>
      </c>
      <c r="X41" s="22">
        <f>IF(R41="",W41,IF(R41="N",IF(U41="E",180+W41,180-W41),IF(U41="E",360-W41,W41)))</f>
        <v>110.51666666666667</v>
      </c>
      <c r="Y41" s="22">
        <f>RADIANS(X41)</f>
        <v>1.9288797116623999</v>
      </c>
      <c r="Z41" s="64"/>
      <c r="AA41" s="58">
        <f>-M41*COS(Y41)</f>
        <v>313.75363558815405</v>
      </c>
      <c r="AB41" s="58">
        <f>-M41*SIN(Y41)</f>
        <v>-838.42863951275194</v>
      </c>
      <c r="AC41" s="64"/>
      <c r="AD41" s="22">
        <v>0</v>
      </c>
      <c r="AE41" s="22">
        <v>0</v>
      </c>
      <c r="AF41" s="22">
        <f t="shared" ref="AF41:AG43" si="0">AA41-AD41</f>
        <v>313.75363558815405</v>
      </c>
      <c r="AG41" s="22">
        <f t="shared" si="0"/>
        <v>-838.42863951275194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721542.37</v>
      </c>
      <c r="D42" s="60">
        <v>461611.79</v>
      </c>
      <c r="E42" s="79"/>
      <c r="F42" s="72">
        <f>IF(C43=0,C42-$C$42,C42-C43)</f>
        <v>-0.2900000000372529</v>
      </c>
      <c r="G42" s="72">
        <f>IF(D43=0,D42-$D$42,D42-D43)</f>
        <v>16.869999999995343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16.872492406276688</v>
      </c>
      <c r="N42" s="36">
        <f>IF(F42=0,,ATAN(G42/F42))</f>
        <v>-1.5536077411664371</v>
      </c>
      <c r="O42" s="36">
        <f>ABS(DEGREES(N42))</f>
        <v>89.015166587690047</v>
      </c>
      <c r="P42" s="37" t="str">
        <f>TEXT(INT(O42),"00")</f>
        <v>89</v>
      </c>
      <c r="Q42" s="38" t="str">
        <f>TEXT((O42-P42)*60,"00")</f>
        <v>01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01</v>
      </c>
      <c r="U42" s="40" t="str">
        <f>IF(L42="",IF(G42&gt;0,"W","E"),"")</f>
        <v>W</v>
      </c>
      <c r="V42" s="44"/>
      <c r="W42" s="22">
        <f>IF(S42="due",90*(I42+K42),S42+T42/60)</f>
        <v>89.016666666666666</v>
      </c>
      <c r="X42" s="22">
        <f>IF(R42="",W42,IF(R42="N",IF(U42="E",180+W42,180-W42),IF(U42="E",360-W42,W42)))</f>
        <v>90.983333333333334</v>
      </c>
      <c r="Y42" s="22">
        <f>RADIANS(X42)</f>
        <v>1.5879587311061742</v>
      </c>
      <c r="Z42" s="64"/>
      <c r="AA42" s="58">
        <f>-M42*COS(Y42)</f>
        <v>0.28955832111705321</v>
      </c>
      <c r="AB42" s="58">
        <f>-M42*SIN(Y42)</f>
        <v>-16.87000758679546</v>
      </c>
      <c r="AC42" s="64"/>
      <c r="AD42" s="82">
        <f>$AA$40/$M$40*M42</f>
        <v>3.3122343930202408E-4</v>
      </c>
      <c r="AE42" s="82">
        <f>$AB$40/$M$40*M42</f>
        <v>2.0943477343126176E-4</v>
      </c>
      <c r="AF42" s="22">
        <f t="shared" si="0"/>
        <v>0.28922709767775118</v>
      </c>
      <c r="AG42" s="22">
        <f t="shared" si="0"/>
        <v>-16.870217021568891</v>
      </c>
      <c r="AH42" s="63"/>
      <c r="AI42" s="38">
        <f>A42</f>
        <v>1</v>
      </c>
      <c r="AJ42" s="82">
        <f t="shared" ref="AJ42:AK44" si="1">AJ41+AF41</f>
        <v>721542.3736355881</v>
      </c>
      <c r="AK42" s="82">
        <f t="shared" si="1"/>
        <v>461611.79136048723</v>
      </c>
      <c r="AL42" s="66"/>
      <c r="AM42" s="9" t="str">
        <f>IF(A43=0,A42&amp;" - 1",A42&amp;" - "&amp;A43)</f>
        <v>1 - 2</v>
      </c>
      <c r="AN42" s="18">
        <f>F42</f>
        <v>-0.2900000000372529</v>
      </c>
      <c r="AO42" s="18">
        <f>AN42*G42</f>
        <v>-4.892300000627106</v>
      </c>
      <c r="AP42" s="9" t="str">
        <f>D42&amp;","&amp;C42</f>
        <v>461611.79,721542.37</v>
      </c>
    </row>
    <row r="43" spans="1:44">
      <c r="A43" s="20">
        <f>A42+1</f>
        <v>2</v>
      </c>
      <c r="B43" s="44"/>
      <c r="C43" s="60">
        <v>721542.66</v>
      </c>
      <c r="D43" s="60">
        <v>461594.92</v>
      </c>
      <c r="E43" s="79"/>
      <c r="F43" s="72">
        <f>IF(C44=0,C43-$C$42,C43-C44)</f>
        <v>-22.369999999995343</v>
      </c>
      <c r="G43" s="72">
        <f>IF(D44=0,D43-$D$42,D43-D44)</f>
        <v>-0.36999999999534339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22.373059692402116</v>
      </c>
      <c r="N43" s="36">
        <f>IF(F43=0,,ATAN(G43/F43))</f>
        <v>1.6538500894001214E-2</v>
      </c>
      <c r="O43" s="36">
        <f>ABS(DEGREES(N43))</f>
        <v>0.94758630069960847</v>
      </c>
      <c r="P43" s="37" t="str">
        <f>TEXT(INT(O43),"00")</f>
        <v>00</v>
      </c>
      <c r="Q43" s="38" t="str">
        <f>TEXT((O43-P43)*60,"00")</f>
        <v>57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57</v>
      </c>
      <c r="U43" s="40" t="str">
        <f>IF(L43="",IF(G43&gt;0,"W","E"),"")</f>
        <v>E</v>
      </c>
      <c r="V43" s="44"/>
      <c r="W43" s="22">
        <f>IF(S43="due",90*(I43+K43),S43+T43/60)</f>
        <v>0.95</v>
      </c>
      <c r="X43" s="22">
        <f>IF(R43="",W43,IF(R43="N",IF(U43="E",180+W43,180-W43),IF(U43="E",360-W43,W43)))</f>
        <v>180.95</v>
      </c>
      <c r="Y43" s="22">
        <f>RADIANS(X43)</f>
        <v>3.1581732814837391</v>
      </c>
      <c r="Z43" s="64"/>
      <c r="AA43" s="58">
        <f>-M43*COS(Y43)</f>
        <v>22.36998439315553</v>
      </c>
      <c r="AB43" s="58">
        <f>-M43*SIN(Y43)</f>
        <v>0.37094238065550972</v>
      </c>
      <c r="AC43" s="64"/>
      <c r="AD43" s="82">
        <f>$AA$40/$M$40*M43</f>
        <v>4.392049260173418E-4</v>
      </c>
      <c r="AE43" s="82">
        <f>$AB$40/$M$40*M43</f>
        <v>2.7771218233882384E-4</v>
      </c>
      <c r="AF43" s="22">
        <f t="shared" si="0"/>
        <v>22.369545188229512</v>
      </c>
      <c r="AG43" s="22">
        <f t="shared" si="0"/>
        <v>0.37066466847317092</v>
      </c>
      <c r="AH43" s="64"/>
      <c r="AI43" s="25">
        <f>A43</f>
        <v>2</v>
      </c>
      <c r="AJ43" s="82">
        <f t="shared" si="1"/>
        <v>721542.66286268574</v>
      </c>
      <c r="AK43" s="82">
        <f t="shared" si="1"/>
        <v>461594.92114346568</v>
      </c>
      <c r="AL43" s="66"/>
      <c r="AM43" s="9" t="str">
        <f>IF(A44=0,A43&amp;" - 1",A43&amp;" - "&amp;A44)</f>
        <v>2 - 3</v>
      </c>
      <c r="AN43" s="18">
        <f>AN42+F42+F43</f>
        <v>-22.950000000069849</v>
      </c>
      <c r="AO43" s="18">
        <f>AN43*G43</f>
        <v>8.4914999999189753</v>
      </c>
      <c r="AP43" s="9" t="str">
        <f>D43&amp;","&amp;C43</f>
        <v>461594.92,721542.66</v>
      </c>
    </row>
    <row r="44" spans="1:44" s="46" customFormat="1">
      <c r="A44" s="20">
        <f>A43+1</f>
        <v>3</v>
      </c>
      <c r="B44" s="44"/>
      <c r="C44" s="60">
        <v>721565.03</v>
      </c>
      <c r="D44" s="60">
        <v>461595.29</v>
      </c>
      <c r="E44" s="79"/>
      <c r="F44" s="72">
        <f>IF(C45=0,C44-$C$42,C44-C45)</f>
        <v>0.2900000000372529</v>
      </c>
      <c r="G44" s="72">
        <f>IF(D45=0,D44-$D$42,D44-D45)</f>
        <v>-16.5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16.502548288068166</v>
      </c>
      <c r="N44" s="22">
        <f>IF(F44=0,,ATAN(G44/F44))</f>
        <v>-1.5532223786411992</v>
      </c>
      <c r="O44" s="22">
        <f>ABS(DEGREES(N44))</f>
        <v>88.99308694141142</v>
      </c>
      <c r="P44" s="24" t="str">
        <f>TEXT(INT(O44),"00")</f>
        <v>88</v>
      </c>
      <c r="Q44" s="25" t="str">
        <f>TEXT((O44-P44)*60,"00")</f>
        <v>60</v>
      </c>
      <c r="R44" s="23" t="str">
        <f>IF(L44="",IF(F44&gt;0,"S","N"),"")</f>
        <v>S</v>
      </c>
      <c r="S44" s="25">
        <f>IF(L44="",IF(INT(Q44)=60,INT(P44+1),P44),"due")</f>
        <v>89</v>
      </c>
      <c r="T44" s="25" t="str">
        <f>IF(L44="",IF(INT(Q44)=60,"00",Q44),L44)</f>
        <v>00</v>
      </c>
      <c r="U44" s="24" t="str">
        <f>IF(L44="",IF(G44&gt;0,"W","E"),"")</f>
        <v>E</v>
      </c>
      <c r="V44" s="44"/>
      <c r="W44" s="22">
        <f>IF(S44="due",90*(I44+K44),S44+T44/60)</f>
        <v>89</v>
      </c>
      <c r="X44" s="22">
        <f>IF(R44="",W44,IF(R44="N",IF(U44="E",180+W44,180-W44),IF(U44="E",360-W44,W44)))</f>
        <v>271</v>
      </c>
      <c r="Y44" s="22">
        <f>RADIANS(X44)</f>
        <v>4.7298422729046328</v>
      </c>
      <c r="Z44" s="64"/>
      <c r="AA44" s="58">
        <f>-M44*COS(Y44)</f>
        <v>-0.28800917997425657</v>
      </c>
      <c r="AB44" s="58">
        <f>-M44*SIN(Y44)</f>
        <v>16.500034870032007</v>
      </c>
      <c r="AC44" s="64"/>
      <c r="AD44" s="82">
        <f>$AA$40/$M$40*M44</f>
        <v>3.2396107638420186E-4</v>
      </c>
      <c r="AE44" s="82">
        <f>$AB$40/$M$40*M44</f>
        <v>2.0484273328013347E-4</v>
      </c>
      <c r="AF44" s="22">
        <f>AA44-AD44</f>
        <v>-0.28833314105064078</v>
      </c>
      <c r="AG44" s="22">
        <f>AB44-AE44</f>
        <v>16.499830027298728</v>
      </c>
      <c r="AH44" s="64"/>
      <c r="AI44" s="25">
        <f>A44</f>
        <v>3</v>
      </c>
      <c r="AJ44" s="82">
        <f t="shared" si="1"/>
        <v>721565.03240787401</v>
      </c>
      <c r="AK44" s="82">
        <f t="shared" si="1"/>
        <v>461595.29180813418</v>
      </c>
      <c r="AL44" s="66"/>
      <c r="AM44" s="9" t="str">
        <f>IF(A45=0,A44&amp;" - 1",A44&amp;" - "&amp;A45)</f>
        <v>3 - 4</v>
      </c>
      <c r="AN44" s="18">
        <f>AN43+F43+F44</f>
        <v>-45.03000000002794</v>
      </c>
      <c r="AO44" s="18">
        <f>AN44*G44</f>
        <v>742.995000000461</v>
      </c>
      <c r="AP44" s="9" t="str">
        <f>D44&amp;","&amp;C44</f>
        <v>461595.29,721565.03</v>
      </c>
    </row>
    <row r="45" spans="1:44" s="46" customFormat="1">
      <c r="A45" s="20">
        <f>A44+1</f>
        <v>4</v>
      </c>
      <c r="B45" s="44"/>
      <c r="C45" s="60">
        <v>721564.74</v>
      </c>
      <c r="D45" s="60">
        <v>461611.79</v>
      </c>
      <c r="E45" s="79"/>
      <c r="F45" s="72">
        <f>IF(C46=0,C45-$C$42,C45-C46)</f>
        <v>22.369999999995343</v>
      </c>
      <c r="G45" s="72">
        <f>IF(D46=0,D45-$D$42,D45-D46)</f>
        <v>0</v>
      </c>
      <c r="H45" s="76" t="str">
        <f>IF(G45=0,IF(F45&gt;0,"South","North"),"")</f>
        <v>South</v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>South</v>
      </c>
      <c r="M45" s="22">
        <f>SQRT(F45^2+G45^2)</f>
        <v>22.369999999995343</v>
      </c>
      <c r="N45" s="22">
        <f>IF(F45=0,,ATAN(G45/F45))</f>
        <v>0</v>
      </c>
      <c r="O45" s="22">
        <f>ABS(DEGREES(N45))</f>
        <v>0</v>
      </c>
      <c r="P45" s="24" t="str">
        <f>TEXT(INT(O45),"00")</f>
        <v>00</v>
      </c>
      <c r="Q45" s="25" t="str">
        <f>TEXT((O45-P45)*60,"00")</f>
        <v>00</v>
      </c>
      <c r="R45" s="23" t="str">
        <f>IF(L45="",IF(F45&gt;0,"S","N"),"")</f>
        <v/>
      </c>
      <c r="S45" s="25" t="str">
        <f>IF(L45="",IF(INT(Q45)=60,INT(P45+1),P45),"due")</f>
        <v>due</v>
      </c>
      <c r="T45" s="25" t="str">
        <f>IF(L45="",IF(INT(Q45)=60,"00",Q45),L45)</f>
        <v>South</v>
      </c>
      <c r="U45" s="24" t="str">
        <f>IF(L45="",IF(G45&gt;0,"W","E"),"")</f>
        <v/>
      </c>
      <c r="V45" s="44"/>
      <c r="W45" s="22">
        <f>IF(S45="due",90*(I45+K45),S45+T45/60)</f>
        <v>0</v>
      </c>
      <c r="X45" s="22">
        <f>IF(R45="",W45,IF(R45="N",IF(U45="E",180+W45,180-W45),IF(U45="E",360-W45,W45)))</f>
        <v>0</v>
      </c>
      <c r="Y45" s="22">
        <f>RADIANS(X45)</f>
        <v>0</v>
      </c>
      <c r="Z45" s="64"/>
      <c r="AA45" s="58">
        <f>-M45*COS(Y45)</f>
        <v>-22.369999999995343</v>
      </c>
      <c r="AB45" s="58">
        <f>-M45*SIN(Y45)</f>
        <v>0</v>
      </c>
      <c r="AC45" s="64"/>
      <c r="AD45" s="82">
        <f>$AA$40/$M$40*M45</f>
        <v>4.3914486127896322E-4</v>
      </c>
      <c r="AE45" s="82">
        <f>$AB$40/$M$40*M45</f>
        <v>2.7767420300710738E-4</v>
      </c>
      <c r="AF45" s="22">
        <f>AA45-AD45</f>
        <v>-22.370439144856622</v>
      </c>
      <c r="AG45" s="22">
        <f>AB45-AE45</f>
        <v>-2.7767420300710738E-4</v>
      </c>
      <c r="AH45" s="64"/>
      <c r="AI45" s="25">
        <f>A45</f>
        <v>4</v>
      </c>
      <c r="AJ45" s="82">
        <f t="shared" ref="AJ45" si="2">AJ44+AF44</f>
        <v>721564.744074733</v>
      </c>
      <c r="AK45" s="82">
        <f t="shared" ref="AK45" si="3">AK44+AG44</f>
        <v>461611.79163816146</v>
      </c>
      <c r="AL45" s="66"/>
      <c r="AM45" s="9" t="str">
        <f>IF(A46=0,A45&amp;" - 1",A45&amp;" - "&amp;A46)</f>
        <v>4 - 1</v>
      </c>
      <c r="AN45" s="18">
        <f>AN44+F44+F45</f>
        <v>-22.369999999995343</v>
      </c>
      <c r="AO45" s="18">
        <f>AN45*G45</f>
        <v>0</v>
      </c>
      <c r="AP45" s="9" t="str">
        <f>D45&amp;","&amp;C45</f>
        <v>461611.79,721564.74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743.10430000183464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371.55215000091732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1.889668997544479E-3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40495.932660139049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76.523908474513689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1.6597961102107206E-3</v>
      </c>
      <c r="AB40" s="91">
        <f>SUM(AB42:AB65536)</f>
        <v>9.0328610794704334E-4</v>
      </c>
      <c r="AC40" s="91"/>
      <c r="AD40" s="91">
        <f>SUM(AD42:AD65536)</f>
        <v>1.6597961102107204E-3</v>
      </c>
      <c r="AE40" s="91">
        <f>SUM(AE42:AE65536)</f>
        <v>9.0328610794704323E-4</v>
      </c>
      <c r="AF40" s="91">
        <f>SUM(AF42:AF65536)</f>
        <v>0</v>
      </c>
      <c r="AG40" s="91">
        <f>SUM(AG42:AG65536)</f>
        <v>-7.7715611723760958E-16</v>
      </c>
      <c r="AH40" s="92"/>
      <c r="AI40" s="93">
        <v>1</v>
      </c>
      <c r="AJ40" s="92">
        <f>AJ44+AF44</f>
        <v>721565.48944901407</v>
      </c>
      <c r="AK40" s="92">
        <f>AK44+AG44</f>
        <v>463253.43702989316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-314.04000000003725</v>
      </c>
      <c r="G41" s="72">
        <f>IF(D42=0,D41-$D$41,D41-D42)</f>
        <v>-816.56000000005588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874.86647849835617</v>
      </c>
      <c r="N41" s="36">
        <f>IF(F41=0,,ATAN(G41/F41))</f>
        <v>1.2036454711441149</v>
      </c>
      <c r="O41" s="36">
        <f>ABS(DEGREES(N41))</f>
        <v>68.963805526593305</v>
      </c>
      <c r="P41" s="37" t="str">
        <f>TEXT(INT(O41),"00")</f>
        <v>68</v>
      </c>
      <c r="Q41" s="38" t="str">
        <f>TEXT((O41-P41)*60,"00")</f>
        <v>58</v>
      </c>
      <c r="R41" s="39" t="str">
        <f>IF(L41="",IF(F41&gt;0,"S","N"),"")</f>
        <v>N</v>
      </c>
      <c r="S41" s="25" t="str">
        <f>IF(L41="",IF(INT(Q41)=60,INT(P41+1),P41),"due")</f>
        <v>68</v>
      </c>
      <c r="T41" s="38" t="str">
        <f>IF(L41="",IF(INT(Q41)=60,"00",Q41),L41)</f>
        <v>58</v>
      </c>
      <c r="U41" s="40" t="str">
        <f>IF(L41="",IF(G41&gt;0,"W","E"),"")</f>
        <v>E</v>
      </c>
      <c r="V41" s="41"/>
      <c r="W41" s="22">
        <f>IF(S41="due",90*(I41+K41),S41+T41/60)</f>
        <v>68.966666666666669</v>
      </c>
      <c r="X41" s="22">
        <f>IF(R41="",W41,IF(R41="N",IF(U41="E",180+W41,180-W41),IF(U41="E",360-W41,W41)))</f>
        <v>248.96666666666667</v>
      </c>
      <c r="Y41" s="22">
        <f>RADIANS(X41)</f>
        <v>4.3452880610485494</v>
      </c>
      <c r="Z41" s="64"/>
      <c r="AA41" s="58">
        <f>-M41*COS(Y41)</f>
        <v>313.99922361142006</v>
      </c>
      <c r="AB41" s="58">
        <f>-M41*SIN(Y41)</f>
        <v>816.57568098219781</v>
      </c>
      <c r="AC41" s="64"/>
      <c r="AD41" s="22">
        <v>0</v>
      </c>
      <c r="AE41" s="22">
        <v>0</v>
      </c>
      <c r="AF41" s="22">
        <f t="shared" ref="AF41:AG43" si="0">AA41-AD41</f>
        <v>313.99922361142006</v>
      </c>
      <c r="AG41" s="22">
        <f t="shared" si="0"/>
        <v>816.57568098219781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721542.66</v>
      </c>
      <c r="D42" s="60">
        <v>463266.78</v>
      </c>
      <c r="E42" s="79"/>
      <c r="F42" s="72">
        <f>IF(C43=0,C42-$C$42,C42-C43)</f>
        <v>-0.78999999992083758</v>
      </c>
      <c r="G42" s="72">
        <f>IF(D43=0,D42-$D$42,D42-D43)</f>
        <v>16.880000000004657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16.898476262670318</v>
      </c>
      <c r="N42" s="36">
        <f>IF(F42=0,,ATAN(G42/F42))</f>
        <v>-1.5240295039166429</v>
      </c>
      <c r="O42" s="36">
        <f>ABS(DEGREES(N42))</f>
        <v>87.320458427840208</v>
      </c>
      <c r="P42" s="37" t="str">
        <f>TEXT(INT(O42),"00")</f>
        <v>87</v>
      </c>
      <c r="Q42" s="38" t="str">
        <f>TEXT((O42-P42)*60,"00")</f>
        <v>19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19</v>
      </c>
      <c r="U42" s="40" t="str">
        <f>IF(L42="",IF(G42&gt;0,"W","E"),"")</f>
        <v>W</v>
      </c>
      <c r="V42" s="44"/>
      <c r="W42" s="22">
        <f>IF(S42="due",90*(I42+K42),S42+T42/60)</f>
        <v>87.316666666666663</v>
      </c>
      <c r="X42" s="22">
        <f>IF(R42="",W42,IF(R42="N",IF(U42="E",180+W42,180-W42),IF(U42="E",360-W42,W42)))</f>
        <v>92.683333333333337</v>
      </c>
      <c r="Y42" s="22">
        <f>RADIANS(X42)</f>
        <v>1.6176293283900778</v>
      </c>
      <c r="Z42" s="64"/>
      <c r="AA42" s="58">
        <f>-M42*COS(Y42)</f>
        <v>0.79111709493180848</v>
      </c>
      <c r="AB42" s="58">
        <f>-M42*SIN(Y42)</f>
        <v>-16.879947681854315</v>
      </c>
      <c r="AC42" s="64"/>
      <c r="AD42" s="82">
        <f>$AA$40/$M$40*M42</f>
        <v>3.665263017584863E-4</v>
      </c>
      <c r="AE42" s="82">
        <f>$AB$40/$M$40*M42</f>
        <v>1.9946914837245543E-4</v>
      </c>
      <c r="AF42" s="22">
        <f t="shared" si="0"/>
        <v>0.79075056863005</v>
      </c>
      <c r="AG42" s="22">
        <f t="shared" si="0"/>
        <v>-16.880147151002689</v>
      </c>
      <c r="AH42" s="63"/>
      <c r="AI42" s="38">
        <f>A42</f>
        <v>1</v>
      </c>
      <c r="AJ42" s="82">
        <f t="shared" ref="AJ42:AK44" si="1">AJ41+AF41</f>
        <v>721542.61922361143</v>
      </c>
      <c r="AK42" s="82">
        <f t="shared" si="1"/>
        <v>463266.79568098218</v>
      </c>
      <c r="AL42" s="66"/>
      <c r="AM42" s="9" t="str">
        <f>IF(A43=0,A42&amp;" - 1",A42&amp;" - "&amp;A43)</f>
        <v>1 - 2</v>
      </c>
      <c r="AN42" s="18">
        <f>F42</f>
        <v>-0.78999999992083758</v>
      </c>
      <c r="AO42" s="18">
        <f>AN42*G42</f>
        <v>-13.335199998667417</v>
      </c>
      <c r="AP42" s="9" t="str">
        <f>D42&amp;","&amp;C42</f>
        <v>463266.78,721542.66</v>
      </c>
    </row>
    <row r="43" spans="1:44">
      <c r="A43" s="20">
        <f>A42+1</f>
        <v>2</v>
      </c>
      <c r="B43" s="44"/>
      <c r="C43" s="60">
        <v>721543.45</v>
      </c>
      <c r="D43" s="60">
        <v>463249.9</v>
      </c>
      <c r="E43" s="79"/>
      <c r="F43" s="72">
        <f>IF(C44=0,C43-$C$42,C43-C44)</f>
        <v>-19.260000000009313</v>
      </c>
      <c r="G43" s="72">
        <f>IF(D44=0,D43-$D$42,D43-D44)</f>
        <v>-0.33999999996740371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19.263000804660123</v>
      </c>
      <c r="N43" s="36">
        <f>IF(F43=0,,ATAN(G43/F43))</f>
        <v>1.7651333749446465E-2</v>
      </c>
      <c r="O43" s="36">
        <f>ABS(DEGREES(N43))</f>
        <v>1.0113469266201134</v>
      </c>
      <c r="P43" s="37" t="str">
        <f>TEXT(INT(O43),"00")</f>
        <v>01</v>
      </c>
      <c r="Q43" s="38" t="str">
        <f>TEXT((O43-P43)*60,"00")</f>
        <v>01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01</v>
      </c>
      <c r="U43" s="40" t="str">
        <f>IF(L43="",IF(G43&gt;0,"W","E"),"")</f>
        <v>E</v>
      </c>
      <c r="V43" s="44"/>
      <c r="W43" s="22">
        <f>IF(S43="due",90*(I43+K43),S43+T43/60)</f>
        <v>1.0166666666666666</v>
      </c>
      <c r="X43" s="22">
        <f>IF(R43="",W43,IF(R43="N",IF(U43="E",180+W43,180-W43),IF(U43="E",360-W43,W43)))</f>
        <v>181.01666666666668</v>
      </c>
      <c r="Y43" s="22">
        <f>RADIANS(X43)</f>
        <v>3.1593368343184025</v>
      </c>
      <c r="Z43" s="64"/>
      <c r="AA43" s="58">
        <f>-M43*COS(Y43)</f>
        <v>19.259968349020436</v>
      </c>
      <c r="AB43" s="58">
        <f>-M43*SIN(Y43)</f>
        <v>0.3417882313180155</v>
      </c>
      <c r="AC43" s="64"/>
      <c r="AD43" s="82">
        <f>$AA$40/$M$40*M43</f>
        <v>4.1781260842432475E-4</v>
      </c>
      <c r="AE43" s="82">
        <f>$AB$40/$M$40*M43</f>
        <v>2.2737993094037117E-4</v>
      </c>
      <c r="AF43" s="22">
        <f t="shared" si="0"/>
        <v>19.259550536412011</v>
      </c>
      <c r="AG43" s="22">
        <f t="shared" si="0"/>
        <v>0.34156085138707515</v>
      </c>
      <c r="AH43" s="64"/>
      <c r="AI43" s="25">
        <f>A43</f>
        <v>2</v>
      </c>
      <c r="AJ43" s="82">
        <f t="shared" si="1"/>
        <v>721543.40997418005</v>
      </c>
      <c r="AK43" s="82">
        <f t="shared" si="1"/>
        <v>463249.91553383117</v>
      </c>
      <c r="AL43" s="66"/>
      <c r="AM43" s="9" t="str">
        <f>IF(A44=0,A43&amp;" - 1",A43&amp;" - "&amp;A44)</f>
        <v>2 - 3</v>
      </c>
      <c r="AN43" s="18">
        <f>AN42+F42+F43</f>
        <v>-20.839999999850988</v>
      </c>
      <c r="AO43" s="18">
        <f>AN43*G43</f>
        <v>7.0855999992700296</v>
      </c>
      <c r="AP43" s="9" t="str">
        <f>D43&amp;","&amp;C43</f>
        <v>463249.9,721543.45</v>
      </c>
    </row>
    <row r="44" spans="1:44" s="46" customFormat="1">
      <c r="A44" s="20">
        <f>A43+1</f>
        <v>3</v>
      </c>
      <c r="B44" s="44"/>
      <c r="C44" s="60">
        <v>721562.71</v>
      </c>
      <c r="D44" s="60">
        <v>463250.24</v>
      </c>
      <c r="E44" s="79"/>
      <c r="F44" s="72">
        <f>IF(C45=0,C44-$C$42,C44-C45)</f>
        <v>-2.8200000000651926</v>
      </c>
      <c r="G44" s="72">
        <f>IF(D45=0,D44-$D$42,D44-D45)</f>
        <v>-3.1799999999930151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4.2502705796599898</v>
      </c>
      <c r="N44" s="22">
        <f>IF(F44=0,,ATAN(G44/F44))</f>
        <v>0.84532631850608975</v>
      </c>
      <c r="O44" s="22">
        <f>ABS(DEGREES(N44))</f>
        <v>48.433630361730522</v>
      </c>
      <c r="P44" s="24" t="str">
        <f>TEXT(INT(O44),"00")</f>
        <v>48</v>
      </c>
      <c r="Q44" s="25" t="str">
        <f>TEXT((O44-P44)*60,"00")</f>
        <v>26</v>
      </c>
      <c r="R44" s="23" t="str">
        <f>IF(L44="",IF(F44&gt;0,"S","N"),"")</f>
        <v>N</v>
      </c>
      <c r="S44" s="25" t="str">
        <f>IF(L44="",IF(INT(Q44)=60,INT(P44+1),P44),"due")</f>
        <v>48</v>
      </c>
      <c r="T44" s="25" t="str">
        <f>IF(L44="",IF(INT(Q44)=60,"00",Q44),L44)</f>
        <v>26</v>
      </c>
      <c r="U44" s="24" t="str">
        <f>IF(L44="",IF(G44&gt;0,"W","E"),"")</f>
        <v>E</v>
      </c>
      <c r="V44" s="44"/>
      <c r="W44" s="22">
        <f>IF(S44="due",90*(I44+K44),S44+T44/60)</f>
        <v>48.43333333333333</v>
      </c>
      <c r="X44" s="22">
        <f>IF(R44="",W44,IF(R44="N",IF(U44="E",180+W44,180-W44),IF(U44="E",360-W44,W44)))</f>
        <v>228.43333333333334</v>
      </c>
      <c r="Y44" s="22">
        <f>RADIANS(X44)</f>
        <v>3.9869137879723802</v>
      </c>
      <c r="Z44" s="64"/>
      <c r="AA44" s="58">
        <f>-M44*COS(Y44)</f>
        <v>2.8200164855400378</v>
      </c>
      <c r="AB44" s="58">
        <f>-M44*SIN(Y44)</f>
        <v>3.1799853807220058</v>
      </c>
      <c r="AC44" s="64"/>
      <c r="AD44" s="82">
        <f>$AA$40/$M$40*M44</f>
        <v>9.218795427591426E-5</v>
      </c>
      <c r="AE44" s="82">
        <f>$AB$40/$M$40*M44</f>
        <v>5.0170076857764601E-5</v>
      </c>
      <c r="AF44" s="22">
        <f>AA44-AD44</f>
        <v>2.8199242975857617</v>
      </c>
      <c r="AG44" s="22">
        <f>AB44-AE44</f>
        <v>3.1799352106451479</v>
      </c>
      <c r="AH44" s="64"/>
      <c r="AI44" s="25">
        <f>A44</f>
        <v>3</v>
      </c>
      <c r="AJ44" s="82">
        <f t="shared" si="1"/>
        <v>721562.66952471645</v>
      </c>
      <c r="AK44" s="82">
        <f t="shared" si="1"/>
        <v>463250.25709468254</v>
      </c>
      <c r="AL44" s="66"/>
      <c r="AM44" s="9" t="str">
        <f>IF(A45=0,A44&amp;" - 1",A44&amp;" - "&amp;A45)</f>
        <v>3 - 4</v>
      </c>
      <c r="AN44" s="18">
        <f>AN43+F43+F44</f>
        <v>-42.919999999925494</v>
      </c>
      <c r="AO44" s="18">
        <f>AN44*G44</f>
        <v>136.48559999946329</v>
      </c>
      <c r="AP44" s="9" t="str">
        <f>D44&amp;","&amp;C44</f>
        <v>463250.24,721562.71</v>
      </c>
    </row>
    <row r="45" spans="1:44" s="46" customFormat="1">
      <c r="A45" s="20">
        <f t="shared" ref="A45:A46" si="2">A44+1</f>
        <v>4</v>
      </c>
      <c r="B45" s="44"/>
      <c r="C45" s="60">
        <v>721565.53</v>
      </c>
      <c r="D45" s="60">
        <v>463253.42</v>
      </c>
      <c r="E45" s="79"/>
      <c r="F45" s="72">
        <f t="shared" ref="F45:F46" si="3">IF(C46=0,C45-$C$42,C45-C46)</f>
        <v>0.5</v>
      </c>
      <c r="G45" s="72">
        <f t="shared" ref="G45:G46" si="4">IF(D46=0,D45-$D$42,D45-D46)</f>
        <v>-13.730000000039581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13.739101135121137</v>
      </c>
      <c r="N45" s="22">
        <f t="shared" ref="N45:N46" si="11">IF(F45=0,,ATAN(G45/F45))</f>
        <v>-1.5343958062190639</v>
      </c>
      <c r="O45" s="22">
        <f t="shared" ref="O45:O46" si="12">ABS(DEGREES(N45))</f>
        <v>87.914403798925676</v>
      </c>
      <c r="P45" s="24" t="str">
        <f t="shared" ref="P45:P46" si="13">TEXT(INT(O45),"00")</f>
        <v>87</v>
      </c>
      <c r="Q45" s="25" t="str">
        <f t="shared" ref="Q45:Q46" si="14">TEXT((O45-P45)*60,"00")</f>
        <v>55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55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87.916666666666671</v>
      </c>
      <c r="X45" s="22">
        <f t="shared" ref="X45:X46" si="20">IF(R45="",W45,IF(R45="N",IF(U45="E",180+W45,180-W45),IF(U45="E",360-W45,W45)))</f>
        <v>272.08333333333331</v>
      </c>
      <c r="Y45" s="22">
        <f t="shared" ref="Y45:Y46" si="21">RADIANS(X45)</f>
        <v>4.7487500064679047</v>
      </c>
      <c r="Z45" s="64"/>
      <c r="AA45" s="58">
        <f t="shared" ref="AA45:AA46" si="22">-M45*COS(Y45)</f>
        <v>-0.49945774022654249</v>
      </c>
      <c r="AB45" s="58">
        <f t="shared" ref="AB45:AB46" si="23">-M45*SIN(Y45)</f>
        <v>13.730019736577756</v>
      </c>
      <c r="AC45" s="64"/>
      <c r="AD45" s="82">
        <f t="shared" ref="AD45:AD46" si="24">$AA$40/$M$40*M45</f>
        <v>2.9799976342636332E-4</v>
      </c>
      <c r="AE45" s="82">
        <f t="shared" ref="AE45:AE46" si="25">$AB$40/$M$40*M45</f>
        <v>1.6217597138504293E-4</v>
      </c>
      <c r="AF45" s="22">
        <f t="shared" ref="AF45:AF46" si="26">AA45-AD45</f>
        <v>-0.49975573998996886</v>
      </c>
      <c r="AG45" s="22">
        <f t="shared" ref="AG45:AG46" si="27">AB45-AE45</f>
        <v>13.729857560606371</v>
      </c>
      <c r="AH45" s="64"/>
      <c r="AI45" s="25">
        <f t="shared" ref="AI45:AI46" si="28">A45</f>
        <v>4</v>
      </c>
      <c r="AJ45" s="82">
        <f t="shared" ref="AJ45:AJ46" si="29">AJ44+AF44</f>
        <v>721565.48944901407</v>
      </c>
      <c r="AK45" s="82">
        <f t="shared" ref="AK45:AK46" si="30">AK44+AG44</f>
        <v>463253.43702989316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-45.239999999990687</v>
      </c>
      <c r="AO45" s="18">
        <f t="shared" ref="AO45:AO46" si="33">AN45*G45</f>
        <v>621.14520000166283</v>
      </c>
      <c r="AP45" s="9" t="str">
        <f t="shared" ref="AP45:AP46" si="34">D45&amp;","&amp;C45</f>
        <v>463253.42,721565.53</v>
      </c>
    </row>
    <row r="46" spans="1:44" s="46" customFormat="1">
      <c r="A46" s="20">
        <f t="shared" si="2"/>
        <v>5</v>
      </c>
      <c r="B46" s="44"/>
      <c r="C46" s="60">
        <v>721565.03</v>
      </c>
      <c r="D46" s="60">
        <v>463267.15</v>
      </c>
      <c r="E46" s="79"/>
      <c r="F46" s="72">
        <f t="shared" si="3"/>
        <v>22.369999999995343</v>
      </c>
      <c r="G46" s="72">
        <f t="shared" si="4"/>
        <v>0.36999999999534339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22.373059692402116</v>
      </c>
      <c r="N46" s="22">
        <f t="shared" si="11"/>
        <v>1.6538500894001214E-2</v>
      </c>
      <c r="O46" s="22">
        <f t="shared" si="12"/>
        <v>0.94758630069960847</v>
      </c>
      <c r="P46" s="24" t="str">
        <f t="shared" si="13"/>
        <v>00</v>
      </c>
      <c r="Q46" s="25" t="str">
        <f t="shared" si="14"/>
        <v>57</v>
      </c>
      <c r="R46" s="23" t="str">
        <f t="shared" si="15"/>
        <v>S</v>
      </c>
      <c r="S46" s="25" t="str">
        <f t="shared" si="16"/>
        <v>00</v>
      </c>
      <c r="T46" s="25" t="str">
        <f t="shared" si="17"/>
        <v>57</v>
      </c>
      <c r="U46" s="24" t="str">
        <f t="shared" si="18"/>
        <v>W</v>
      </c>
      <c r="V46" s="44"/>
      <c r="W46" s="22">
        <f t="shared" si="19"/>
        <v>0.95</v>
      </c>
      <c r="X46" s="22">
        <f t="shared" si="20"/>
        <v>0.95</v>
      </c>
      <c r="Y46" s="22">
        <f t="shared" si="21"/>
        <v>1.6580627893946129E-2</v>
      </c>
      <c r="Z46" s="64"/>
      <c r="AA46" s="58">
        <f t="shared" si="22"/>
        <v>-22.36998439315553</v>
      </c>
      <c r="AB46" s="58">
        <f t="shared" si="23"/>
        <v>-0.3709423806555156</v>
      </c>
      <c r="AC46" s="64"/>
      <c r="AD46" s="82">
        <f t="shared" si="24"/>
        <v>4.8526948232563189E-4</v>
      </c>
      <c r="AE46" s="82">
        <f t="shared" si="25"/>
        <v>2.6409098039140914E-4</v>
      </c>
      <c r="AF46" s="22">
        <f t="shared" si="26"/>
        <v>-22.370469662637856</v>
      </c>
      <c r="AG46" s="22">
        <f t="shared" si="27"/>
        <v>-0.37120647163590703</v>
      </c>
      <c r="AH46" s="64"/>
      <c r="AI46" s="25">
        <f t="shared" si="28"/>
        <v>5</v>
      </c>
      <c r="AJ46" s="82">
        <f t="shared" si="29"/>
        <v>721564.98969327414</v>
      </c>
      <c r="AK46" s="82">
        <f t="shared" si="30"/>
        <v>463267.16688745376</v>
      </c>
      <c r="AL46" s="66"/>
      <c r="AM46" s="9" t="str">
        <f t="shared" si="31"/>
        <v>5 - 1</v>
      </c>
      <c r="AN46" s="18">
        <f t="shared" si="32"/>
        <v>-22.369999999995343</v>
      </c>
      <c r="AO46" s="18">
        <f t="shared" si="33"/>
        <v>-8.2768999998941091</v>
      </c>
      <c r="AP46" s="9" t="str">
        <f t="shared" si="34"/>
        <v>463267.15,721565.03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/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754.10449999996183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377.05224999998092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4.712016509052043E-3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16421.911890659852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77.38031993898727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2.7495578316549807E-4</v>
      </c>
      <c r="AB40" s="91">
        <f>SUM(AB42:AB65536)</f>
        <v>-4.7039875530110464E-3</v>
      </c>
      <c r="AC40" s="91"/>
      <c r="AD40" s="91">
        <f>SUM(AD42:AD65536)</f>
        <v>2.7495578316549807E-4</v>
      </c>
      <c r="AE40" s="91">
        <f>SUM(AE42:AE65536)</f>
        <v>-4.7039875530110464E-3</v>
      </c>
      <c r="AF40" s="91">
        <f>SUM(AF42:AF65536)</f>
        <v>1.8873791418627661E-15</v>
      </c>
      <c r="AG40" s="91">
        <f>SUM(AG42:AG65536)</f>
        <v>0</v>
      </c>
      <c r="AH40" s="92"/>
      <c r="AI40" s="93">
        <v>1</v>
      </c>
      <c r="AJ40" s="92">
        <f>AJ44+AF44</f>
        <v>721523.1104478651</v>
      </c>
      <c r="AK40" s="92">
        <f>AK44+AG44</f>
        <v>463249.73631630372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-314.04000000003725</v>
      </c>
      <c r="G41" s="72">
        <f>IF(D42=0,D41-$D$41,D41-D42)</f>
        <v>-816.56000000005588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874.86647849835617</v>
      </c>
      <c r="N41" s="36">
        <f>IF(F41=0,,ATAN(G41/F41))</f>
        <v>1.2036454711441149</v>
      </c>
      <c r="O41" s="36">
        <f>ABS(DEGREES(N41))</f>
        <v>68.963805526593305</v>
      </c>
      <c r="P41" s="37" t="str">
        <f>TEXT(INT(O41),"00")</f>
        <v>68</v>
      </c>
      <c r="Q41" s="38" t="str">
        <f>TEXT((O41-P41)*60,"00")</f>
        <v>58</v>
      </c>
      <c r="R41" s="39" t="str">
        <f>IF(L41="",IF(F41&gt;0,"S","N"),"")</f>
        <v>N</v>
      </c>
      <c r="S41" s="25" t="str">
        <f>IF(L41="",IF(INT(Q41)=60,INT(P41+1),P41),"due")</f>
        <v>68</v>
      </c>
      <c r="T41" s="38" t="str">
        <f>IF(L41="",IF(INT(Q41)=60,"00",Q41),L41)</f>
        <v>58</v>
      </c>
      <c r="U41" s="40" t="str">
        <f>IF(L41="",IF(G41&gt;0,"W","E"),"")</f>
        <v>E</v>
      </c>
      <c r="V41" s="41"/>
      <c r="W41" s="22">
        <f>IF(S41="due",90*(I41+K41),S41+T41/60)</f>
        <v>68.966666666666669</v>
      </c>
      <c r="X41" s="22">
        <f>IF(R41="",W41,IF(R41="N",IF(U41="E",180+W41,180-W41),IF(U41="E",360-W41,W41)))</f>
        <v>248.96666666666667</v>
      </c>
      <c r="Y41" s="22">
        <f>RADIANS(X41)</f>
        <v>4.3452880610485494</v>
      </c>
      <c r="Z41" s="64"/>
      <c r="AA41" s="58">
        <f>-M41*COS(Y41)</f>
        <v>313.99922361142006</v>
      </c>
      <c r="AB41" s="58">
        <f>-M41*SIN(Y41)</f>
        <v>816.57568098219781</v>
      </c>
      <c r="AC41" s="64"/>
      <c r="AD41" s="22">
        <v>0</v>
      </c>
      <c r="AE41" s="22">
        <v>0</v>
      </c>
      <c r="AF41" s="22">
        <f t="shared" ref="AF41:AG43" si="0">AA41-AD41</f>
        <v>313.99922361142006</v>
      </c>
      <c r="AG41" s="22">
        <f t="shared" si="0"/>
        <v>816.57568098219781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721542.66</v>
      </c>
      <c r="D42" s="60">
        <v>463266.78</v>
      </c>
      <c r="E42" s="79"/>
      <c r="F42" s="72">
        <f>IF(C43=0,C42-$C$42,C42-C43)</f>
        <v>22.5</v>
      </c>
      <c r="G42" s="72">
        <f>IF(D43=0,D42-$D$42,D42-D43)</f>
        <v>0.43000000005122274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22.504108513781301</v>
      </c>
      <c r="N42" s="36">
        <f>IF(F42=0,,ATAN(G42/F42))</f>
        <v>1.9108784943654537E-2</v>
      </c>
      <c r="O42" s="36">
        <f>ABS(DEGREES(N42))</f>
        <v>1.0948527288945376</v>
      </c>
      <c r="P42" s="37" t="str">
        <f>TEXT(INT(O42),"00")</f>
        <v>01</v>
      </c>
      <c r="Q42" s="38" t="str">
        <f>TEXT((O42-P42)*60,"00")</f>
        <v>06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06</v>
      </c>
      <c r="U42" s="40" t="str">
        <f>IF(L42="",IF(G42&gt;0,"W","E"),"")</f>
        <v>W</v>
      </c>
      <c r="V42" s="44"/>
      <c r="W42" s="22">
        <f>IF(S42="due",90*(I42+K42),S42+T42/60)</f>
        <v>1.1000000000000001</v>
      </c>
      <c r="X42" s="22">
        <f>IF(R42="",W42,IF(R42="N",IF(U42="E",180+W42,180-W42),IF(U42="E",360-W42,W42)))</f>
        <v>1.1000000000000001</v>
      </c>
      <c r="Y42" s="22">
        <f>RADIANS(X42)</f>
        <v>1.9198621771937627E-2</v>
      </c>
      <c r="Z42" s="64"/>
      <c r="AA42" s="58">
        <f>-M42*COS(Y42)</f>
        <v>-22.499961279369007</v>
      </c>
      <c r="AB42" s="58">
        <f>-M42*SIN(Y42)</f>
        <v>-0.43202132694968237</v>
      </c>
      <c r="AC42" s="64"/>
      <c r="AD42" s="82">
        <f>$AA$40/$M$40*M42</f>
        <v>7.9963933797726718E-5</v>
      </c>
      <c r="AE42" s="82">
        <f>$AB$40/$M$40*M42</f>
        <v>-1.3680357799490199E-3</v>
      </c>
      <c r="AF42" s="22">
        <f t="shared" si="0"/>
        <v>-22.500041243302803</v>
      </c>
      <c r="AG42" s="22">
        <f t="shared" si="0"/>
        <v>-0.43065329116973333</v>
      </c>
      <c r="AH42" s="63"/>
      <c r="AI42" s="38">
        <f>A42</f>
        <v>1</v>
      </c>
      <c r="AJ42" s="82">
        <f t="shared" ref="AJ42:AK44" si="1">AJ41+AF41</f>
        <v>721542.61922361143</v>
      </c>
      <c r="AK42" s="82">
        <f t="shared" si="1"/>
        <v>463266.79568098218</v>
      </c>
      <c r="AL42" s="66"/>
      <c r="AM42" s="9" t="str">
        <f>IF(A43=0,A42&amp;" - 1",A42&amp;" - "&amp;A43)</f>
        <v>1 - 2</v>
      </c>
      <c r="AN42" s="18">
        <f>F42</f>
        <v>22.5</v>
      </c>
      <c r="AO42" s="18">
        <f>AN42*G42</f>
        <v>9.6750000011525117</v>
      </c>
      <c r="AP42" s="9" t="str">
        <f>D42&amp;","&amp;C42</f>
        <v>463266.78,721542.66</v>
      </c>
    </row>
    <row r="43" spans="1:44">
      <c r="A43" s="20">
        <f>A42+1</f>
        <v>2</v>
      </c>
      <c r="B43" s="44"/>
      <c r="C43" s="60">
        <v>721520.16</v>
      </c>
      <c r="D43" s="60">
        <v>463266.35</v>
      </c>
      <c r="E43" s="79"/>
      <c r="F43" s="72">
        <f>IF(C44=0,C43-$C$42,C43-C44)</f>
        <v>-0.30999999993946403</v>
      </c>
      <c r="G43" s="72">
        <f>IF(D44=0,D43-$D$42,D43-D44)</f>
        <v>13.709999999962747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13.713504293175431</v>
      </c>
      <c r="N43" s="36">
        <f>IF(F43=0,,ATAN(G43/F43))</f>
        <v>-1.5481889464060974</v>
      </c>
      <c r="O43" s="36">
        <f>ABS(DEGREES(N43))</f>
        <v>88.704692517874975</v>
      </c>
      <c r="P43" s="37" t="str">
        <f>TEXT(INT(O43),"00")</f>
        <v>88</v>
      </c>
      <c r="Q43" s="38" t="str">
        <f>TEXT((O43-P43)*60,"00")</f>
        <v>42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42</v>
      </c>
      <c r="U43" s="40" t="str">
        <f>IF(L43="",IF(G43&gt;0,"W","E"),"")</f>
        <v>W</v>
      </c>
      <c r="V43" s="44"/>
      <c r="W43" s="22">
        <f>IF(S43="due",90*(I43+K43),S43+T43/60)</f>
        <v>88.7</v>
      </c>
      <c r="X43" s="22">
        <f>IF(R43="",W43,IF(R43="N",IF(U43="E",180+W43,180-W43),IF(U43="E",360-W43,W43)))</f>
        <v>91.3</v>
      </c>
      <c r="Y43" s="22">
        <f>RADIANS(X43)</f>
        <v>1.5934856070708228</v>
      </c>
      <c r="Z43" s="64"/>
      <c r="AA43" s="58">
        <f>-M43*COS(Y43)</f>
        <v>0.31112284635103826</v>
      </c>
      <c r="AB43" s="58">
        <f>-M43*SIN(Y43)</f>
        <v>-13.70997456501723</v>
      </c>
      <c r="AC43" s="64"/>
      <c r="AD43" s="82">
        <f>$AA$40/$M$40*M43</f>
        <v>4.8728246611625725E-5</v>
      </c>
      <c r="AE43" s="82">
        <f>$AB$40/$M$40*M43</f>
        <v>-8.3365064339516919E-4</v>
      </c>
      <c r="AF43" s="22">
        <f t="shared" si="0"/>
        <v>0.31107411810442664</v>
      </c>
      <c r="AG43" s="22">
        <f t="shared" si="0"/>
        <v>-13.709140914373835</v>
      </c>
      <c r="AH43" s="64"/>
      <c r="AI43" s="25">
        <f>A43</f>
        <v>2</v>
      </c>
      <c r="AJ43" s="82">
        <f t="shared" si="1"/>
        <v>721520.11918236816</v>
      </c>
      <c r="AK43" s="82">
        <f t="shared" si="1"/>
        <v>463266.365027691</v>
      </c>
      <c r="AL43" s="66"/>
      <c r="AM43" s="9" t="str">
        <f>IF(A44=0,A43&amp;" - 1",A43&amp;" - "&amp;A44)</f>
        <v>2 - 3</v>
      </c>
      <c r="AN43" s="18">
        <f>AN42+F42+F43</f>
        <v>44.690000000060536</v>
      </c>
      <c r="AO43" s="18">
        <f>AN43*G43</f>
        <v>612.69989999916515</v>
      </c>
      <c r="AP43" s="9" t="str">
        <f>D43&amp;","&amp;C43</f>
        <v>463266.35,721520.16</v>
      </c>
    </row>
    <row r="44" spans="1:44" s="46" customFormat="1">
      <c r="A44" s="20">
        <f>A43+1</f>
        <v>3</v>
      </c>
      <c r="B44" s="44"/>
      <c r="C44" s="60">
        <v>721520.47</v>
      </c>
      <c r="D44" s="60">
        <v>463252.64</v>
      </c>
      <c r="E44" s="79"/>
      <c r="F44" s="72">
        <f>IF(C45=0,C44-$C$42,C44-C45)</f>
        <v>-2.6800000000512227</v>
      </c>
      <c r="G44" s="72">
        <f>IF(D45=0,D44-$D$42,D44-D45)</f>
        <v>2.9200000000419095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3.9634328555583362</v>
      </c>
      <c r="N44" s="22">
        <f>IF(F44=0,,ATAN(G44/F44))</f>
        <v>-0.82822909606380413</v>
      </c>
      <c r="O44" s="22">
        <f>ABS(DEGREES(N44))</f>
        <v>47.454031674391203</v>
      </c>
      <c r="P44" s="24" t="str">
        <f>TEXT(INT(O44),"00")</f>
        <v>47</v>
      </c>
      <c r="Q44" s="25" t="str">
        <f>TEXT((O44-P44)*60,"00")</f>
        <v>27</v>
      </c>
      <c r="R44" s="23" t="str">
        <f>IF(L44="",IF(F44&gt;0,"S","N"),"")</f>
        <v>N</v>
      </c>
      <c r="S44" s="25" t="str">
        <f>IF(L44="",IF(INT(Q44)=60,INT(P44+1),P44),"due")</f>
        <v>47</v>
      </c>
      <c r="T44" s="25" t="str">
        <f>IF(L44="",IF(INT(Q44)=60,"00",Q44),L44)</f>
        <v>27</v>
      </c>
      <c r="U44" s="24" t="str">
        <f>IF(L44="",IF(G44&gt;0,"W","E"),"")</f>
        <v>W</v>
      </c>
      <c r="V44" s="44"/>
      <c r="W44" s="22">
        <f>IF(S44="due",90*(I44+K44),S44+T44/60)</f>
        <v>47.45</v>
      </c>
      <c r="X44" s="22">
        <f>IF(R44="",W44,IF(R44="N",IF(U44="E",180+W44,180-W44),IF(U44="E",360-W44,W44)))</f>
        <v>132.55000000000001</v>
      </c>
      <c r="Y44" s="22">
        <f>RADIANS(X44)</f>
        <v>2.3134339235184842</v>
      </c>
      <c r="Z44" s="64"/>
      <c r="AA44" s="58">
        <f>-M44*COS(Y44)</f>
        <v>2.6802054621143023</v>
      </c>
      <c r="AB44" s="58">
        <f>-M44*SIN(Y44)</f>
        <v>-2.9198114119531704</v>
      </c>
      <c r="AC44" s="64"/>
      <c r="AD44" s="82">
        <f>$AA$40/$M$40*M44</f>
        <v>1.408328093865686E-5</v>
      </c>
      <c r="AE44" s="82">
        <f>$AB$40/$M$40*M44</f>
        <v>-2.4093902473447759E-4</v>
      </c>
      <c r="AF44" s="22">
        <f>AA44-AD44</f>
        <v>2.6801913788333636</v>
      </c>
      <c r="AG44" s="22">
        <f>AB44-AE44</f>
        <v>-2.9195704729284357</v>
      </c>
      <c r="AH44" s="64"/>
      <c r="AI44" s="25">
        <f>A44</f>
        <v>3</v>
      </c>
      <c r="AJ44" s="82">
        <f t="shared" si="1"/>
        <v>721520.43025648629</v>
      </c>
      <c r="AK44" s="82">
        <f t="shared" si="1"/>
        <v>463252.65588677663</v>
      </c>
      <c r="AL44" s="66"/>
      <c r="AM44" s="9" t="str">
        <f>IF(A45=0,A44&amp;" - 1",A44&amp;" - "&amp;A45)</f>
        <v>3 - 4</v>
      </c>
      <c r="AN44" s="18">
        <f>AN43+F43+F44</f>
        <v>41.700000000069849</v>
      </c>
      <c r="AO44" s="18">
        <f>AN44*G44</f>
        <v>121.76400000195159</v>
      </c>
      <c r="AP44" s="9" t="str">
        <f>D44&amp;","&amp;C44</f>
        <v>463252.64,721520.47</v>
      </c>
    </row>
    <row r="45" spans="1:44">
      <c r="A45" s="20">
        <f>A44+1</f>
        <v>4</v>
      </c>
      <c r="B45" s="44"/>
      <c r="C45" s="60">
        <v>721523.15</v>
      </c>
      <c r="D45" s="60">
        <v>463249.72</v>
      </c>
      <c r="E45" s="79"/>
      <c r="F45" s="72">
        <f>IF(C46=0,C45-$C$42,C45-C46)</f>
        <v>-20.299999999930151</v>
      </c>
      <c r="G45" s="72">
        <f>IF(D46=0,D45-$D$42,D45-D46)</f>
        <v>-0.18000000005122274</v>
      </c>
      <c r="H45" s="75" t="str">
        <f>IF(G45=0,IF(F45&gt;0,"South","North"),"")</f>
        <v/>
      </c>
      <c r="I45" s="75">
        <f>IF(H45="North",2,IF(H45="",0,0))</f>
        <v>0</v>
      </c>
      <c r="J45" s="75" t="str">
        <f>IF(F45=0,IF(G45&gt;0,"West","East"),"")</f>
        <v/>
      </c>
      <c r="K45" s="75">
        <f>IF(J45="West",1,IF(J45="",0,3))</f>
        <v>0</v>
      </c>
      <c r="L45" s="75" t="str">
        <f>H45&amp;J45</f>
        <v/>
      </c>
      <c r="M45" s="36">
        <f>SQRT(F45^2+G45^2)</f>
        <v>20.300798013801884</v>
      </c>
      <c r="N45" s="36">
        <f>IF(F45=0,,ATAN(G45/F45))</f>
        <v>8.8667627023776962E-3</v>
      </c>
      <c r="O45" s="36">
        <f>ABS(DEGREES(N45))</f>
        <v>0.50802808079025441</v>
      </c>
      <c r="P45" s="37" t="str">
        <f>TEXT(INT(O45),"00")</f>
        <v>00</v>
      </c>
      <c r="Q45" s="38" t="str">
        <f>TEXT((O45-P45)*60,"00")</f>
        <v>30</v>
      </c>
      <c r="R45" s="39" t="str">
        <f>IF(L45="",IF(F45&gt;0,"S","N"),"")</f>
        <v>N</v>
      </c>
      <c r="S45" s="25" t="str">
        <f>IF(L45="",IF(INT(Q45)=60,INT(P45+1),P45),"due")</f>
        <v>00</v>
      </c>
      <c r="T45" s="38" t="str">
        <f>IF(L45="",IF(INT(Q45)=60,"00",Q45),L45)</f>
        <v>30</v>
      </c>
      <c r="U45" s="40" t="str">
        <f>IF(L45="",IF(G45&gt;0,"W","E"),"")</f>
        <v>E</v>
      </c>
      <c r="V45" s="44"/>
      <c r="W45" s="22">
        <f>IF(S45="due",90*(I45+K45),S45+T45/60)</f>
        <v>0.5</v>
      </c>
      <c r="X45" s="22">
        <f>IF(R45="",W45,IF(R45="N",IF(U45="E",180+W45,180-W45),IF(U45="E",360-W45,W45)))</f>
        <v>180.5</v>
      </c>
      <c r="Y45" s="22">
        <f>RADIANS(X45)</f>
        <v>3.1503192998497647</v>
      </c>
      <c r="Z45" s="64"/>
      <c r="AA45" s="58">
        <f>-M45*COS(Y45)</f>
        <v>20.300025021618641</v>
      </c>
      <c r="AB45" s="58">
        <f>-M45*SIN(Y45)</f>
        <v>0.1771556345127567</v>
      </c>
      <c r="AC45" s="64"/>
      <c r="AD45" s="82">
        <f>$AA$40/$M$40*M45</f>
        <v>7.2134902274514147E-5</v>
      </c>
      <c r="AE45" s="82">
        <f>$AB$40/$M$40*M45</f>
        <v>-1.234095455387248E-3</v>
      </c>
      <c r="AF45" s="22">
        <f t="shared" ref="AF45:AF46" si="2">AA45-AD45</f>
        <v>20.299952886716365</v>
      </c>
      <c r="AG45" s="22">
        <f t="shared" ref="AG45:AG46" si="3">AB45-AE45</f>
        <v>0.17838972996814395</v>
      </c>
      <c r="AH45" s="64"/>
      <c r="AI45" s="25">
        <f>A45</f>
        <v>4</v>
      </c>
      <c r="AJ45" s="82">
        <f t="shared" ref="AJ45:AJ46" si="4">AJ44+AF44</f>
        <v>721523.1104478651</v>
      </c>
      <c r="AK45" s="82">
        <f t="shared" ref="AK45:AK46" si="5">AK44+AG44</f>
        <v>463249.73631630372</v>
      </c>
      <c r="AL45" s="66"/>
      <c r="AM45" s="9" t="str">
        <f>IF(A46=0,A45&amp;" - 1",A45&amp;" - "&amp;A46)</f>
        <v>4 - 5</v>
      </c>
      <c r="AN45" s="18">
        <f>AN44+F44+F45</f>
        <v>18.720000000088476</v>
      </c>
      <c r="AO45" s="18">
        <f>AN45*G45</f>
        <v>-3.3696000009748155</v>
      </c>
      <c r="AP45" s="9" t="str">
        <f>D45&amp;","&amp;C45</f>
        <v>463249.72,721523.15</v>
      </c>
    </row>
    <row r="46" spans="1:44" s="46" customFormat="1">
      <c r="A46" s="20">
        <f>A45+1</f>
        <v>5</v>
      </c>
      <c r="B46" s="44"/>
      <c r="C46" s="60">
        <v>721543.45</v>
      </c>
      <c r="D46" s="60">
        <v>463249.9</v>
      </c>
      <c r="E46" s="79"/>
      <c r="F46" s="72">
        <f>IF(C47=0,C46-$C$42,C46-C47)</f>
        <v>0.78999999992083758</v>
      </c>
      <c r="G46" s="72">
        <f>IF(D47=0,D46-$D$42,D46-D47)</f>
        <v>-16.880000000004657</v>
      </c>
      <c r="H46" s="76" t="str">
        <f>IF(G46=0,IF(F46&gt;0,"South","North"),"")</f>
        <v/>
      </c>
      <c r="I46" s="76">
        <f>IF(H46="North",2,IF(H46="",0,0))</f>
        <v>0</v>
      </c>
      <c r="J46" s="76" t="str">
        <f>IF(F46=0,IF(G46&gt;0,"West","East"),"")</f>
        <v/>
      </c>
      <c r="K46" s="76">
        <f>IF(J46="West",1,IF(J46="",0,3))</f>
        <v>0</v>
      </c>
      <c r="L46" s="76" t="str">
        <f>H46&amp;J46</f>
        <v/>
      </c>
      <c r="M46" s="22">
        <f>SQRT(F46^2+G46^2)</f>
        <v>16.898476262670318</v>
      </c>
      <c r="N46" s="22">
        <f>IF(F46=0,,ATAN(G46/F46))</f>
        <v>-1.5240295039166429</v>
      </c>
      <c r="O46" s="22">
        <f>ABS(DEGREES(N46))</f>
        <v>87.320458427840208</v>
      </c>
      <c r="P46" s="24" t="str">
        <f>TEXT(INT(O46),"00")</f>
        <v>87</v>
      </c>
      <c r="Q46" s="25" t="str">
        <f>TEXT((O46-P46)*60,"00")</f>
        <v>19</v>
      </c>
      <c r="R46" s="23" t="str">
        <f>IF(L46="",IF(F46&gt;0,"S","N"),"")</f>
        <v>S</v>
      </c>
      <c r="S46" s="25" t="str">
        <f>IF(L46="",IF(INT(Q46)=60,INT(P46+1),P46),"due")</f>
        <v>87</v>
      </c>
      <c r="T46" s="25" t="str">
        <f>IF(L46="",IF(INT(Q46)=60,"00",Q46),L46)</f>
        <v>19</v>
      </c>
      <c r="U46" s="24" t="str">
        <f>IF(L46="",IF(G46&gt;0,"W","E"),"")</f>
        <v>E</v>
      </c>
      <c r="V46" s="44"/>
      <c r="W46" s="22">
        <f>IF(S46="due",90*(I46+K46),S46+T46/60)</f>
        <v>87.316666666666663</v>
      </c>
      <c r="X46" s="22">
        <f>IF(R46="",W46,IF(R46="N",IF(U46="E",180+W46,180-W46),IF(U46="E",360-W46,W46)))</f>
        <v>272.68333333333334</v>
      </c>
      <c r="Y46" s="22">
        <f>RADIANS(X46)</f>
        <v>4.7592219819798709</v>
      </c>
      <c r="Z46" s="64"/>
      <c r="AA46" s="58">
        <f>-M46*COS(Y46)</f>
        <v>-0.79111709493180637</v>
      </c>
      <c r="AB46" s="58">
        <f>-M46*SIN(Y46)</f>
        <v>16.879947681854315</v>
      </c>
      <c r="AC46" s="64"/>
      <c r="AD46" s="82">
        <f>$AA$40/$M$40*M46</f>
        <v>6.004541954297464E-5</v>
      </c>
      <c r="AE46" s="82">
        <f>$AB$40/$M$40*M46</f>
        <v>-1.0272666495451316E-3</v>
      </c>
      <c r="AF46" s="22">
        <f>AA46-AD46</f>
        <v>-0.79117714035134934</v>
      </c>
      <c r="AG46" s="22">
        <f>AB46-AE46</f>
        <v>16.880974948503859</v>
      </c>
      <c r="AH46" s="64"/>
      <c r="AI46" s="25">
        <f>A46</f>
        <v>5</v>
      </c>
      <c r="AJ46" s="82">
        <f t="shared" si="4"/>
        <v>721543.41040075186</v>
      </c>
      <c r="AK46" s="82">
        <f t="shared" si="5"/>
        <v>463249.91470603371</v>
      </c>
      <c r="AL46" s="66"/>
      <c r="AM46" s="9" t="str">
        <f>IF(A47=0,A46&amp;" - 1",A46&amp;" - "&amp;A47)</f>
        <v>5 - 1</v>
      </c>
      <c r="AN46" s="18">
        <f>AN45+F45+F46</f>
        <v>-0.78999999992083758</v>
      </c>
      <c r="AO46" s="18">
        <f>AN46*G46</f>
        <v>13.335199998667417</v>
      </c>
      <c r="AP46" s="9" t="str">
        <f>D46&amp;","&amp;C46</f>
        <v>463249.9,721543.45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737.17020000061871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368.58510000030935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2.7566092207665181E-3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27626.822552242545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76.156353787992188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-1.5043798524940477E-3</v>
      </c>
      <c r="AB40" s="91">
        <f>SUM(AB42:AB65536)</f>
        <v>-2.3099211361916616E-3</v>
      </c>
      <c r="AC40" s="91"/>
      <c r="AD40" s="91">
        <f>SUM(AD42:AD65536)</f>
        <v>-1.5043798524940477E-3</v>
      </c>
      <c r="AE40" s="91">
        <f>SUM(AE42:AE65536)</f>
        <v>-2.3099211361916616E-3</v>
      </c>
      <c r="AF40" s="91">
        <f>SUM(AF42:AF65536)</f>
        <v>2.6367796834847468E-15</v>
      </c>
      <c r="AG40" s="91">
        <f>SUM(AG42:AG65536)</f>
        <v>0</v>
      </c>
      <c r="AH40" s="92"/>
      <c r="AI40" s="93">
        <v>1</v>
      </c>
      <c r="AJ40" s="92">
        <f>AJ44+AF44</f>
        <v>721502.25165071839</v>
      </c>
      <c r="AK40" s="92">
        <f>AK44+AG44</f>
        <v>461805.5308001244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-254.48999999999069</v>
      </c>
      <c r="G41" s="72">
        <f>IF(D42=0,D41-$D$41,D41-D42)</f>
        <v>661.81999999994878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709.06337692756881</v>
      </c>
      <c r="N41" s="36">
        <f>IF(F41=0,,ATAN(G41/F41))</f>
        <v>-1.2036964087186584</v>
      </c>
      <c r="O41" s="36">
        <f>ABS(DEGREES(N41))</f>
        <v>68.966724034633273</v>
      </c>
      <c r="P41" s="37" t="str">
        <f>TEXT(INT(O41),"00")</f>
        <v>68</v>
      </c>
      <c r="Q41" s="38" t="str">
        <f>TEXT((O41-P41)*60,"00")</f>
        <v>58</v>
      </c>
      <c r="R41" s="39" t="str">
        <f>IF(L41="",IF(F41&gt;0,"S","N"),"")</f>
        <v>N</v>
      </c>
      <c r="S41" s="25" t="str">
        <f>IF(L41="",IF(INT(Q41)=60,INT(P41+1),P41),"due")</f>
        <v>68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68.966666666666669</v>
      </c>
      <c r="X41" s="22">
        <f>IF(R41="",W41,IF(R41="N",IF(U41="E",180+W41,180-W41),IF(U41="E",360-W41,W41)))</f>
        <v>111.03333333333333</v>
      </c>
      <c r="Y41" s="22">
        <f>RADIANS(X41)</f>
        <v>1.9378972461310373</v>
      </c>
      <c r="Z41" s="64"/>
      <c r="AA41" s="58">
        <f>-M41*COS(Y41)</f>
        <v>254.49066265369174</v>
      </c>
      <c r="AB41" s="58">
        <f>-M41*SIN(Y41)</f>
        <v>-661.81974518898448</v>
      </c>
      <c r="AC41" s="64"/>
      <c r="AD41" s="22">
        <v>0</v>
      </c>
      <c r="AE41" s="22">
        <v>0</v>
      </c>
      <c r="AF41" s="22">
        <f t="shared" ref="AF41:AG43" si="0">AA41-AD41</f>
        <v>254.49066265369174</v>
      </c>
      <c r="AG41" s="22">
        <f t="shared" si="0"/>
        <v>-661.81974518898448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721483.11</v>
      </c>
      <c r="D42" s="60">
        <v>461788.4</v>
      </c>
      <c r="E42" s="79"/>
      <c r="F42" s="72">
        <f>IF(C43=0,C42-$C$42,C42-C43)</f>
        <v>-22.21999999997206</v>
      </c>
      <c r="G42" s="72">
        <f>IF(D43=0,D42-$D$42,D42-D43)</f>
        <v>-0.23999999999068677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22.221296091784428</v>
      </c>
      <c r="N42" s="36">
        <f>IF(F42=0,,ATAN(G42/F42))</f>
        <v>1.0800660107007703E-2</v>
      </c>
      <c r="O42" s="36">
        <f>ABS(DEGREES(N42))</f>
        <v>0.61883224008685744</v>
      </c>
      <c r="P42" s="37" t="str">
        <f>TEXT(INT(O42),"00")</f>
        <v>00</v>
      </c>
      <c r="Q42" s="38" t="str">
        <f>TEXT((O42-P42)*60,"00")</f>
        <v>37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37</v>
      </c>
      <c r="U42" s="40" t="str">
        <f>IF(L42="",IF(G42&gt;0,"W","E"),"")</f>
        <v>E</v>
      </c>
      <c r="V42" s="44"/>
      <c r="W42" s="22">
        <f>IF(S42="due",90*(I42+K42),S42+T42/60)</f>
        <v>0.6166666666666667</v>
      </c>
      <c r="X42" s="22">
        <f>IF(R42="",W42,IF(R42="N",IF(U42="E",180+W42,180-W42),IF(U42="E",360-W42,W42)))</f>
        <v>180.61666666666667</v>
      </c>
      <c r="Y42" s="22">
        <f>RADIANS(X42)</f>
        <v>3.1523555173104252</v>
      </c>
      <c r="Z42" s="64"/>
      <c r="AA42" s="58">
        <f>-M42*COS(Y42)</f>
        <v>22.220009055233408</v>
      </c>
      <c r="AB42" s="58">
        <f>-M42*SIN(Y42)</f>
        <v>0.23916016411419039</v>
      </c>
      <c r="AC42" s="64"/>
      <c r="AD42" s="82">
        <f>$AA$40/$M$40*M42</f>
        <v>-4.3895575974983345E-4</v>
      </c>
      <c r="AE42" s="82">
        <f>$AB$40/$M$40*M42</f>
        <v>-6.7400077554762461E-4</v>
      </c>
      <c r="AF42" s="22">
        <f t="shared" si="0"/>
        <v>22.220448010993159</v>
      </c>
      <c r="AG42" s="22">
        <f t="shared" si="0"/>
        <v>0.23983416488973802</v>
      </c>
      <c r="AH42" s="63"/>
      <c r="AI42" s="38">
        <f>A42</f>
        <v>1</v>
      </c>
      <c r="AJ42" s="82">
        <f t="shared" ref="AJ42:AK44" si="1">AJ41+AF41</f>
        <v>721483.11066265369</v>
      </c>
      <c r="AK42" s="82">
        <f t="shared" si="1"/>
        <v>461788.40025481099</v>
      </c>
      <c r="AL42" s="66"/>
      <c r="AM42" s="9" t="str">
        <f>IF(A43=0,A42&amp;" - 1",A42&amp;" - "&amp;A43)</f>
        <v>1 - 2</v>
      </c>
      <c r="AN42" s="18">
        <f>F42</f>
        <v>-22.21999999997206</v>
      </c>
      <c r="AO42" s="18">
        <f>AN42*G42</f>
        <v>5.3327999997863547</v>
      </c>
      <c r="AP42" s="9" t="str">
        <f>D42&amp;","&amp;C42</f>
        <v>461788.4,721483.11</v>
      </c>
    </row>
    <row r="43" spans="1:44">
      <c r="A43" s="20">
        <f>A42+1</f>
        <v>2</v>
      </c>
      <c r="B43" s="44"/>
      <c r="C43" s="60">
        <v>721505.33</v>
      </c>
      <c r="D43" s="60">
        <v>461788.64</v>
      </c>
      <c r="E43" s="79"/>
      <c r="F43" s="72">
        <f>IF(C44=0,C43-$C$42,C43-C44)</f>
        <v>1.999999990221113E-2</v>
      </c>
      <c r="G43" s="72">
        <f>IF(D44=0,D43-$D$42,D43-D44)</f>
        <v>-13.739999999990687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13.74001455602359</v>
      </c>
      <c r="N43" s="36">
        <f>IF(F43=0,,ATAN(G43/F43))</f>
        <v>-1.5693407237543564</v>
      </c>
      <c r="O43" s="36">
        <f>ABS(DEGREES(N43))</f>
        <v>89.91660008913064</v>
      </c>
      <c r="P43" s="37" t="str">
        <f>TEXT(INT(O43),"00")</f>
        <v>89</v>
      </c>
      <c r="Q43" s="38" t="str">
        <f>TEXT((O43-P43)*60,"00")</f>
        <v>55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55</v>
      </c>
      <c r="U43" s="40" t="str">
        <f>IF(L43="",IF(G43&gt;0,"W","E"),"")</f>
        <v>E</v>
      </c>
      <c r="V43" s="44"/>
      <c r="W43" s="22">
        <f>IF(S43="due",90*(I43+K43),S43+T43/60)</f>
        <v>89.916666666666671</v>
      </c>
      <c r="X43" s="22">
        <f>IF(R43="",W43,IF(R43="N",IF(U43="E",180+W43,180-W43),IF(U43="E",360-W43,W43)))</f>
        <v>270.08333333333331</v>
      </c>
      <c r="Y43" s="22">
        <f>RADIANS(X43)</f>
        <v>4.7138434214280185</v>
      </c>
      <c r="Z43" s="64"/>
      <c r="AA43" s="58">
        <f>-M43*COS(Y43)</f>
        <v>-1.9984034060511663E-2</v>
      </c>
      <c r="AB43" s="58">
        <f>-M43*SIN(Y43)</f>
        <v>13.740000023221354</v>
      </c>
      <c r="AC43" s="64"/>
      <c r="AD43" s="82">
        <f>$AA$40/$M$40*M43</f>
        <v>-2.7141794535751491E-4</v>
      </c>
      <c r="AE43" s="82">
        <f>$AB$40/$M$40*M43</f>
        <v>-4.1675248952825089E-4</v>
      </c>
      <c r="AF43" s="22">
        <f t="shared" si="0"/>
        <v>-1.9712616115154149E-2</v>
      </c>
      <c r="AG43" s="22">
        <f t="shared" si="0"/>
        <v>13.740416775710882</v>
      </c>
      <c r="AH43" s="64"/>
      <c r="AI43" s="25">
        <f>A43</f>
        <v>2</v>
      </c>
      <c r="AJ43" s="82">
        <f t="shared" si="1"/>
        <v>721505.33111066464</v>
      </c>
      <c r="AK43" s="82">
        <f t="shared" si="1"/>
        <v>461788.6400889759</v>
      </c>
      <c r="AL43" s="66"/>
      <c r="AM43" s="9" t="str">
        <f>IF(A44=0,A43&amp;" - 1",A43&amp;" - "&amp;A44)</f>
        <v>2 - 3</v>
      </c>
      <c r="AN43" s="18">
        <f>AN42+F42+F43</f>
        <v>-44.42000000004191</v>
      </c>
      <c r="AO43" s="18">
        <f>AN43*G43</f>
        <v>610.33080000016218</v>
      </c>
      <c r="AP43" s="9" t="str">
        <f>D43&amp;","&amp;C43</f>
        <v>461788.64,721505.33</v>
      </c>
    </row>
    <row r="44" spans="1:44" s="46" customFormat="1">
      <c r="A44" s="20">
        <f>A43+1</f>
        <v>3</v>
      </c>
      <c r="B44" s="44"/>
      <c r="C44" s="60">
        <v>721505.31</v>
      </c>
      <c r="D44" s="60">
        <v>461802.38</v>
      </c>
      <c r="E44" s="79"/>
      <c r="F44" s="72">
        <f>IF(C45=0,C44-$C$42,C44-C45)</f>
        <v>3.0600000000558794</v>
      </c>
      <c r="G44" s="72">
        <f>IF(D45=0,D44-$D$42,D44-D45)</f>
        <v>-3.1500000000232831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4.3915942436077433</v>
      </c>
      <c r="N44" s="22">
        <f>IF(F44=0,,ATAN(G44/F44))</f>
        <v>-0.79988990245751579</v>
      </c>
      <c r="O44" s="22">
        <f>ABS(DEGREES(N44))</f>
        <v>45.830315485946748</v>
      </c>
      <c r="P44" s="24" t="str">
        <f>TEXT(INT(O44),"00")</f>
        <v>45</v>
      </c>
      <c r="Q44" s="25" t="str">
        <f>TEXT((O44-P44)*60,"00")</f>
        <v>50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50</v>
      </c>
      <c r="U44" s="24" t="str">
        <f>IF(L44="",IF(G44&gt;0,"W","E"),"")</f>
        <v>E</v>
      </c>
      <c r="V44" s="44"/>
      <c r="W44" s="22">
        <f>IF(S44="due",90*(I44+K44),S44+T44/60)</f>
        <v>45.833333333333336</v>
      </c>
      <c r="X44" s="22">
        <f>IF(R44="",W44,IF(R44="N",IF(U44="E",180+W44,180-W44),IF(U44="E",360-W44,W44)))</f>
        <v>314.16666666666669</v>
      </c>
      <c r="Y44" s="22">
        <f>RADIANS(X44)</f>
        <v>5.4832427333488525</v>
      </c>
      <c r="Z44" s="64"/>
      <c r="AA44" s="58">
        <f>-M44*COS(Y44)</f>
        <v>-3.059834080985679</v>
      </c>
      <c r="AB44" s="58">
        <f>-M44*SIN(Y44)</f>
        <v>3.150161170055779</v>
      </c>
      <c r="AC44" s="64"/>
      <c r="AD44" s="82">
        <f>$AA$40/$M$40*M44</f>
        <v>-8.675081686295245E-5</v>
      </c>
      <c r="AE44" s="82">
        <f>$AB$40/$M$40*M44</f>
        <v>-1.3320275801448144E-4</v>
      </c>
      <c r="AF44" s="22">
        <f>AA44-AD44</f>
        <v>-3.0597473301688161</v>
      </c>
      <c r="AG44" s="22">
        <f>AB44-AE44</f>
        <v>3.1502943728137933</v>
      </c>
      <c r="AH44" s="64"/>
      <c r="AI44" s="25">
        <f>A44</f>
        <v>3</v>
      </c>
      <c r="AJ44" s="82">
        <f t="shared" si="1"/>
        <v>721505.31139804854</v>
      </c>
      <c r="AK44" s="82">
        <f t="shared" si="1"/>
        <v>461802.38050575159</v>
      </c>
      <c r="AL44" s="66"/>
      <c r="AM44" s="9" t="str">
        <f>IF(A45=0,A44&amp;" - 1",A44&amp;" - "&amp;A45)</f>
        <v>3 - 4</v>
      </c>
      <c r="AN44" s="18">
        <f>AN43+F43+F44</f>
        <v>-41.340000000083819</v>
      </c>
      <c r="AO44" s="18">
        <f>AN44*G44</f>
        <v>130.22100000122654</v>
      </c>
      <c r="AP44" s="9" t="str">
        <f>D44&amp;","&amp;C44</f>
        <v>461802.38,721505.31</v>
      </c>
    </row>
    <row r="45" spans="1:44" s="46" customFormat="1">
      <c r="A45" s="20">
        <f t="shared" ref="A45:A46" si="2">A44+1</f>
        <v>4</v>
      </c>
      <c r="B45" s="44"/>
      <c r="C45" s="60">
        <v>721502.25</v>
      </c>
      <c r="D45" s="60">
        <v>461805.53</v>
      </c>
      <c r="E45" s="79"/>
      <c r="F45" s="72">
        <f t="shared" ref="F45:F46" si="3">IF(C46=0,C45-$C$42,C45-C46)</f>
        <v>19</v>
      </c>
      <c r="G45" s="72">
        <f t="shared" ref="G45:G46" si="4">IF(D46=0,D45-$D$42,D45-D46)</f>
        <v>0.33000000001629815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19.002865573381577</v>
      </c>
      <c r="N45" s="22">
        <f t="shared" ref="N45:N46" si="11">IF(F45=0,,ATAN(G45/F45))</f>
        <v>1.7366674905027059E-2</v>
      </c>
      <c r="O45" s="22">
        <f t="shared" ref="O45:O46" si="12">ABS(DEGREES(N45))</f>
        <v>0.99503717623381027</v>
      </c>
      <c r="P45" s="24" t="str">
        <f t="shared" ref="P45:P46" si="13">TEXT(INT(O45),"00")</f>
        <v>00</v>
      </c>
      <c r="Q45" s="25" t="str">
        <f t="shared" ref="Q45:Q46" si="14">TEXT((O45-P45)*60,"00")</f>
        <v>60</v>
      </c>
      <c r="R45" s="23" t="str">
        <f t="shared" ref="R45:R46" si="15">IF(L45="",IF(F45&gt;0,"S","N"),"")</f>
        <v>S</v>
      </c>
      <c r="S45" s="25">
        <f t="shared" ref="S45:S46" si="16">IF(L45="",IF(INT(Q45)=60,INT(P45+1),P45),"due")</f>
        <v>1</v>
      </c>
      <c r="T45" s="25" t="str">
        <f t="shared" ref="T45:T46" si="17">IF(L45="",IF(INT(Q45)=60,"00",Q45),L45)</f>
        <v>00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</v>
      </c>
      <c r="X45" s="22">
        <f t="shared" ref="X45:X46" si="20">IF(R45="",W45,IF(R45="N",IF(U45="E",180+W45,180-W45),IF(U45="E",360-W45,W45)))</f>
        <v>1</v>
      </c>
      <c r="Y45" s="22">
        <f t="shared" ref="Y45:Y46" si="21">RADIANS(X45)</f>
        <v>1.7453292519943295E-2</v>
      </c>
      <c r="Z45" s="64"/>
      <c r="AA45" s="58">
        <f t="shared" ref="AA45:AA46" si="22">-M45*COS(Y45)</f>
        <v>-18.999971344912304</v>
      </c>
      <c r="AB45" s="58">
        <f t="shared" ref="AB45:AB46" si="23">-M45*SIN(Y45)</f>
        <v>-0.33164573345971787</v>
      </c>
      <c r="AC45" s="64"/>
      <c r="AD45" s="82">
        <f t="shared" ref="AD45:AD46" si="24">$AA$40/$M$40*M45</f>
        <v>-3.7537942254734733E-4</v>
      </c>
      <c r="AE45" s="82">
        <f t="shared" ref="AE45:AE46" si="25">$AB$40/$M$40*M45</f>
        <v>-5.7638159723823418E-4</v>
      </c>
      <c r="AF45" s="22">
        <f t="shared" ref="AF45:AF46" si="26">AA45-AD45</f>
        <v>-18.999595965489757</v>
      </c>
      <c r="AG45" s="22">
        <f t="shared" ref="AG45:AG46" si="27">AB45-AE45</f>
        <v>-0.33106935186247965</v>
      </c>
      <c r="AH45" s="64"/>
      <c r="AI45" s="25">
        <f t="shared" ref="AI45:AI46" si="28">A45</f>
        <v>4</v>
      </c>
      <c r="AJ45" s="82">
        <f t="shared" ref="AJ45:AJ46" si="29">AJ44+AF44</f>
        <v>721502.25165071839</v>
      </c>
      <c r="AK45" s="82">
        <f t="shared" ref="AK45:AK46" si="30">AK44+AG44</f>
        <v>461805.5308001244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-19.28000000002794</v>
      </c>
      <c r="AO45" s="18">
        <f t="shared" ref="AO45:AO46" si="33">AN45*G45</f>
        <v>-6.362400000323448</v>
      </c>
      <c r="AP45" s="9" t="str">
        <f t="shared" ref="AP45:AP46" si="34">D45&amp;","&amp;C45</f>
        <v>461805.53,721502.25</v>
      </c>
    </row>
    <row r="46" spans="1:44" s="46" customFormat="1">
      <c r="A46" s="20">
        <f t="shared" si="2"/>
        <v>5</v>
      </c>
      <c r="B46" s="44"/>
      <c r="C46" s="60">
        <v>721483.25</v>
      </c>
      <c r="D46" s="60">
        <v>461805.2</v>
      </c>
      <c r="E46" s="79"/>
      <c r="F46" s="72">
        <f t="shared" si="3"/>
        <v>0.14000000001396984</v>
      </c>
      <c r="G46" s="72">
        <f t="shared" si="4"/>
        <v>16.799999999988358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16.800583323194846</v>
      </c>
      <c r="N46" s="22">
        <f t="shared" si="11"/>
        <v>1.5624631863539233</v>
      </c>
      <c r="O46" s="22">
        <f t="shared" si="12"/>
        <v>89.522546222642447</v>
      </c>
      <c r="P46" s="24" t="str">
        <f t="shared" si="13"/>
        <v>89</v>
      </c>
      <c r="Q46" s="25" t="str">
        <f t="shared" si="14"/>
        <v>31</v>
      </c>
      <c r="R46" s="23" t="str">
        <f t="shared" si="15"/>
        <v>S</v>
      </c>
      <c r="S46" s="25" t="str">
        <f t="shared" si="16"/>
        <v>89</v>
      </c>
      <c r="T46" s="25" t="str">
        <f t="shared" si="17"/>
        <v>31</v>
      </c>
      <c r="U46" s="24" t="str">
        <f t="shared" si="18"/>
        <v>W</v>
      </c>
      <c r="V46" s="44"/>
      <c r="W46" s="22">
        <f t="shared" si="19"/>
        <v>89.516666666666666</v>
      </c>
      <c r="X46" s="22">
        <f t="shared" si="20"/>
        <v>89.516666666666666</v>
      </c>
      <c r="Y46" s="22">
        <f t="shared" si="21"/>
        <v>1.5623605687435906</v>
      </c>
      <c r="Z46" s="64"/>
      <c r="AA46" s="58">
        <f t="shared" si="22"/>
        <v>-0.14172397512740795</v>
      </c>
      <c r="AB46" s="58">
        <f t="shared" si="23"/>
        <v>-16.799985545067795</v>
      </c>
      <c r="AC46" s="64"/>
      <c r="AD46" s="82">
        <f t="shared" si="24"/>
        <v>-3.318759079763995E-4</v>
      </c>
      <c r="AE46" s="82">
        <f t="shared" si="25"/>
        <v>-5.0958351586307044E-4</v>
      </c>
      <c r="AF46" s="22">
        <f t="shared" si="26"/>
        <v>-0.14139209921943155</v>
      </c>
      <c r="AG46" s="22">
        <f t="shared" si="27"/>
        <v>-16.799475961551931</v>
      </c>
      <c r="AH46" s="64"/>
      <c r="AI46" s="25">
        <f t="shared" si="28"/>
        <v>5</v>
      </c>
      <c r="AJ46" s="82">
        <f t="shared" si="29"/>
        <v>721483.2520547529</v>
      </c>
      <c r="AK46" s="82">
        <f t="shared" si="30"/>
        <v>461805.19973077253</v>
      </c>
      <c r="AL46" s="66"/>
      <c r="AM46" s="9" t="str">
        <f t="shared" si="31"/>
        <v>5 - 1</v>
      </c>
      <c r="AN46" s="18">
        <f t="shared" si="32"/>
        <v>-0.14000000001396984</v>
      </c>
      <c r="AO46" s="18">
        <f t="shared" si="33"/>
        <v>-2.3520000002330637</v>
      </c>
      <c r="AP46" s="9" t="str">
        <f t="shared" si="34"/>
        <v>461805.2,721483.25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744.45139999947867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372.22569999973933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2.1191802424241576E-3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36493.944926378696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77.337247056097056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1.7826296084493265E-3</v>
      </c>
      <c r="AB40" s="91">
        <f>SUM(AB42:AB65536)</f>
        <v>1.1459304424618066E-3</v>
      </c>
      <c r="AC40" s="91"/>
      <c r="AD40" s="91">
        <f>SUM(AD42:AD65536)</f>
        <v>1.7826296084493263E-3</v>
      </c>
      <c r="AE40" s="91">
        <f>SUM(AE42:AE65536)</f>
        <v>1.1459304424618066E-3</v>
      </c>
      <c r="AF40" s="91">
        <f>SUM(AF42:AF65536)</f>
        <v>0</v>
      </c>
      <c r="AG40" s="91">
        <f>SUM(AG42:AG65536)</f>
        <v>3.6637359812630166E-15</v>
      </c>
      <c r="AH40" s="92"/>
      <c r="AI40" s="93">
        <v>1</v>
      </c>
      <c r="AJ40" s="92">
        <f>AJ44+AF44</f>
        <v>721459.89145761437</v>
      </c>
      <c r="AK40" s="92">
        <f>AK44+AG44</f>
        <v>461802.09955574537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-254.48999999999069</v>
      </c>
      <c r="G41" s="72">
        <f>IF(D42=0,D41-$D$41,D41-D42)</f>
        <v>661.81999999994878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709.06337692756881</v>
      </c>
      <c r="N41" s="36">
        <f>IF(F41=0,,ATAN(G41/F41))</f>
        <v>-1.2036964087186584</v>
      </c>
      <c r="O41" s="36">
        <f>ABS(DEGREES(N41))</f>
        <v>68.966724034633273</v>
      </c>
      <c r="P41" s="37" t="str">
        <f>TEXT(INT(O41),"00")</f>
        <v>68</v>
      </c>
      <c r="Q41" s="38" t="str">
        <f>TEXT((O41-P41)*60,"00")</f>
        <v>58</v>
      </c>
      <c r="R41" s="39" t="str">
        <f>IF(L41="",IF(F41&gt;0,"S","N"),"")</f>
        <v>N</v>
      </c>
      <c r="S41" s="25" t="str">
        <f>IF(L41="",IF(INT(Q41)=60,INT(P41+1),P41),"due")</f>
        <v>68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68.966666666666669</v>
      </c>
      <c r="X41" s="22">
        <f>IF(R41="",W41,IF(R41="N",IF(U41="E",180+W41,180-W41),IF(U41="E",360-W41,W41)))</f>
        <v>111.03333333333333</v>
      </c>
      <c r="Y41" s="22">
        <f>RADIANS(X41)</f>
        <v>1.9378972461310373</v>
      </c>
      <c r="Z41" s="64"/>
      <c r="AA41" s="58">
        <f>-M41*COS(Y41)</f>
        <v>254.49066265369174</v>
      </c>
      <c r="AB41" s="58">
        <f>-M41*SIN(Y41)</f>
        <v>-661.81974518898448</v>
      </c>
      <c r="AC41" s="64"/>
      <c r="AD41" s="22">
        <v>0</v>
      </c>
      <c r="AE41" s="22">
        <v>0</v>
      </c>
      <c r="AF41" s="22">
        <f t="shared" ref="AF41:AG43" si="0">AA41-AD41</f>
        <v>254.49066265369174</v>
      </c>
      <c r="AG41" s="22">
        <f t="shared" si="0"/>
        <v>-661.81974518898448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721483.11</v>
      </c>
      <c r="D42" s="60">
        <v>461788.4</v>
      </c>
      <c r="E42" s="79"/>
      <c r="F42" s="72">
        <f>IF(C43=0,C42-$C$42,C42-C43)</f>
        <v>-0.14000000001396984</v>
      </c>
      <c r="G42" s="72">
        <f>IF(D43=0,D42-$D$42,D42-D43)</f>
        <v>-16.799999999988358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16.800583323194846</v>
      </c>
      <c r="N42" s="36">
        <f>IF(F42=0,,ATAN(G42/F42))</f>
        <v>1.5624631863539233</v>
      </c>
      <c r="O42" s="36">
        <f>ABS(DEGREES(N42))</f>
        <v>89.522546222642447</v>
      </c>
      <c r="P42" s="37" t="str">
        <f>TEXT(INT(O42),"00")</f>
        <v>89</v>
      </c>
      <c r="Q42" s="38" t="str">
        <f>TEXT((O42-P42)*60,"00")</f>
        <v>31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31</v>
      </c>
      <c r="U42" s="40" t="str">
        <f>IF(L42="",IF(G42&gt;0,"W","E"),"")</f>
        <v>E</v>
      </c>
      <c r="V42" s="44"/>
      <c r="W42" s="22">
        <f>IF(S42="due",90*(I42+K42),S42+T42/60)</f>
        <v>89.516666666666666</v>
      </c>
      <c r="X42" s="22">
        <f>IF(R42="",W42,IF(R42="N",IF(U42="E",180+W42,180-W42),IF(U42="E",360-W42,W42)))</f>
        <v>269.51666666666665</v>
      </c>
      <c r="Y42" s="22">
        <f>RADIANS(X42)</f>
        <v>4.703953222333384</v>
      </c>
      <c r="Z42" s="64"/>
      <c r="AA42" s="58">
        <f>-M42*COS(Y42)</f>
        <v>0.14172397512740628</v>
      </c>
      <c r="AB42" s="58">
        <f>-M42*SIN(Y42)</f>
        <v>16.799985545067795</v>
      </c>
      <c r="AC42" s="64"/>
      <c r="AD42" s="82">
        <f>$AA$40/$M$40*M42</f>
        <v>3.8725476288835651E-4</v>
      </c>
      <c r="AE42" s="82">
        <f>$AB$40/$M$40*M42</f>
        <v>2.4893955518225704E-4</v>
      </c>
      <c r="AF42" s="22">
        <f t="shared" si="0"/>
        <v>0.14133672036451791</v>
      </c>
      <c r="AG42" s="22">
        <f t="shared" si="0"/>
        <v>16.799736605512614</v>
      </c>
      <c r="AH42" s="63"/>
      <c r="AI42" s="38">
        <f>A42</f>
        <v>1</v>
      </c>
      <c r="AJ42" s="82">
        <f t="shared" ref="AJ42:AK44" si="1">AJ41+AF41</f>
        <v>721483.11066265369</v>
      </c>
      <c r="AK42" s="82">
        <f t="shared" si="1"/>
        <v>461788.40025481099</v>
      </c>
      <c r="AL42" s="66"/>
      <c r="AM42" s="9" t="str">
        <f>IF(A43=0,A42&amp;" - 1",A42&amp;" - "&amp;A43)</f>
        <v>1 - 2</v>
      </c>
      <c r="AN42" s="18">
        <f>F42</f>
        <v>-0.14000000001396984</v>
      </c>
      <c r="AO42" s="18">
        <f>AN42*G42</f>
        <v>2.3520000002330637</v>
      </c>
      <c r="AP42" s="9" t="str">
        <f>D42&amp;","&amp;C42</f>
        <v>461788.4,721483.11</v>
      </c>
    </row>
    <row r="43" spans="1:44">
      <c r="A43" s="20">
        <f>A42+1</f>
        <v>2</v>
      </c>
      <c r="B43" s="44"/>
      <c r="C43" s="60">
        <v>721483.25</v>
      </c>
      <c r="D43" s="60">
        <v>461805.2</v>
      </c>
      <c r="E43" s="79"/>
      <c r="F43" s="72">
        <f>IF(C44=0,C43-$C$42,C43-C44)</f>
        <v>20.71999999997206</v>
      </c>
      <c r="G43" s="72">
        <f>IF(D44=0,D43-$D$42,D43-D44)</f>
        <v>0.44000000000232831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20.724671288077026</v>
      </c>
      <c r="N43" s="36">
        <f>IF(F43=0,,ATAN(G43/F43))</f>
        <v>2.1232330064952724E-2</v>
      </c>
      <c r="O43" s="36">
        <f>ABS(DEGREES(N43))</f>
        <v>1.2165229019505202</v>
      </c>
      <c r="P43" s="37" t="str">
        <f>TEXT(INT(O43),"00")</f>
        <v>01</v>
      </c>
      <c r="Q43" s="38" t="str">
        <f>TEXT((O43-P43)*60,"00")</f>
        <v>13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13</v>
      </c>
      <c r="U43" s="40" t="str">
        <f>IF(L43="",IF(G43&gt;0,"W","E"),"")</f>
        <v>W</v>
      </c>
      <c r="V43" s="44"/>
      <c r="W43" s="22">
        <f>IF(S43="due",90*(I43+K43),S43+T43/60)</f>
        <v>1.2166666666666668</v>
      </c>
      <c r="X43" s="22">
        <f>IF(R43="",W43,IF(R43="N",IF(U43="E",180+W43,180-W43),IF(U43="E",360-W43,W43)))</f>
        <v>1.2166666666666668</v>
      </c>
      <c r="Y43" s="22">
        <f>RADIANS(X43)</f>
        <v>2.1234839232597679E-2</v>
      </c>
      <c r="Z43" s="64"/>
      <c r="AA43" s="58">
        <f>-M43*COS(Y43)</f>
        <v>-20.719998895873072</v>
      </c>
      <c r="AB43" s="58">
        <f>-M43*SIN(Y43)</f>
        <v>-0.44005198995454653</v>
      </c>
      <c r="AC43" s="64"/>
      <c r="AD43" s="82">
        <f>$AA$40/$M$40*M43</f>
        <v>4.7770529815611209E-4</v>
      </c>
      <c r="AE43" s="82">
        <f>$AB$40/$M$40*M43</f>
        <v>3.0708400729334334E-4</v>
      </c>
      <c r="AF43" s="22">
        <f t="shared" si="0"/>
        <v>-20.720476601171228</v>
      </c>
      <c r="AG43" s="22">
        <f t="shared" si="0"/>
        <v>-0.44035907396183988</v>
      </c>
      <c r="AH43" s="64"/>
      <c r="AI43" s="25">
        <f>A43</f>
        <v>2</v>
      </c>
      <c r="AJ43" s="82">
        <f t="shared" si="1"/>
        <v>721483.25199937401</v>
      </c>
      <c r="AK43" s="82">
        <f t="shared" si="1"/>
        <v>461805.19999141648</v>
      </c>
      <c r="AL43" s="66"/>
      <c r="AM43" s="9" t="str">
        <f>IF(A44=0,A43&amp;" - 1",A43&amp;" - "&amp;A44)</f>
        <v>2 - 3</v>
      </c>
      <c r="AN43" s="18">
        <f>AN42+F42+F43</f>
        <v>20.439999999944121</v>
      </c>
      <c r="AO43" s="18">
        <f>AN43*G43</f>
        <v>8.9936000000230045</v>
      </c>
      <c r="AP43" s="9" t="str">
        <f>D43&amp;","&amp;C43</f>
        <v>461805.2,721483.25</v>
      </c>
    </row>
    <row r="44" spans="1:44" s="46" customFormat="1">
      <c r="A44" s="20">
        <f>A43+1</f>
        <v>3</v>
      </c>
      <c r="B44" s="44"/>
      <c r="C44" s="60">
        <v>721462.53</v>
      </c>
      <c r="D44" s="60">
        <v>461804.76</v>
      </c>
      <c r="E44" s="79"/>
      <c r="F44" s="72">
        <f>IF(C45=0,C44-$C$42,C44-C45)</f>
        <v>2.6400000000139698</v>
      </c>
      <c r="G44" s="72">
        <f>IF(D45=0,D44-$D$42,D44-D45)</f>
        <v>2.6600000000325963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3.7476926235014489</v>
      </c>
      <c r="N44" s="22">
        <f>IF(F44=0,,ATAN(G44/F44))</f>
        <v>0.78917173039486499</v>
      </c>
      <c r="O44" s="22">
        <f>ABS(DEGREES(N44))</f>
        <v>45.21620946266183</v>
      </c>
      <c r="P44" s="24" t="str">
        <f>TEXT(INT(O44),"00")</f>
        <v>45</v>
      </c>
      <c r="Q44" s="25" t="str">
        <f>TEXT((O44-P44)*60,"00")</f>
        <v>13</v>
      </c>
      <c r="R44" s="23" t="str">
        <f>IF(L44="",IF(F44&gt;0,"S","N"),"")</f>
        <v>S</v>
      </c>
      <c r="S44" s="25" t="str">
        <f>IF(L44="",IF(INT(Q44)=60,INT(P44+1),P44),"due")</f>
        <v>45</v>
      </c>
      <c r="T44" s="25" t="str">
        <f>IF(L44="",IF(INT(Q44)=60,"00",Q44),L44)</f>
        <v>13</v>
      </c>
      <c r="U44" s="24" t="str">
        <f>IF(L44="",IF(G44&gt;0,"W","E"),"")</f>
        <v>W</v>
      </c>
      <c r="V44" s="44"/>
      <c r="W44" s="22">
        <f>IF(S44="due",90*(I44+K44),S44+T44/60)</f>
        <v>45.216666666666669</v>
      </c>
      <c r="X44" s="22">
        <f>IF(R44="",W44,IF(R44="N",IF(U44="E",180+W44,180-W44),IF(U44="E",360-W44,W44)))</f>
        <v>45.216666666666669</v>
      </c>
      <c r="Y44" s="22">
        <f>RADIANS(X44)</f>
        <v>0.78917971011010268</v>
      </c>
      <c r="Z44" s="64"/>
      <c r="AA44" s="58">
        <f>-M44*COS(Y44)</f>
        <v>-2.6399787738873854</v>
      </c>
      <c r="AB44" s="58">
        <f>-M44*SIN(Y44)</f>
        <v>-2.6600210663961348</v>
      </c>
      <c r="AC44" s="64"/>
      <c r="AD44" s="82">
        <f>$AA$40/$M$40*M44</f>
        <v>8.6384608818243749E-5</v>
      </c>
      <c r="AE44" s="82">
        <f>$AB$40/$M$40*M44</f>
        <v>5.5530746564391577E-5</v>
      </c>
      <c r="AF44" s="22">
        <f>AA44-AD44</f>
        <v>-2.6400651584962036</v>
      </c>
      <c r="AG44" s="22">
        <f>AB44-AE44</f>
        <v>-2.660076597142699</v>
      </c>
      <c r="AH44" s="64"/>
      <c r="AI44" s="25">
        <f>A44</f>
        <v>3</v>
      </c>
      <c r="AJ44" s="82">
        <f t="shared" si="1"/>
        <v>721462.53152277286</v>
      </c>
      <c r="AK44" s="82">
        <f t="shared" si="1"/>
        <v>461804.7596323425</v>
      </c>
      <c r="AL44" s="66"/>
      <c r="AM44" s="9" t="str">
        <f>IF(A45=0,A44&amp;" - 1",A44&amp;" - "&amp;A45)</f>
        <v>3 - 4</v>
      </c>
      <c r="AN44" s="18">
        <f>AN43+F43+F44</f>
        <v>43.799999999930151</v>
      </c>
      <c r="AO44" s="18">
        <f>AN44*G44</f>
        <v>116.50800000124192</v>
      </c>
      <c r="AP44" s="9" t="str">
        <f>D44&amp;","&amp;C44</f>
        <v>461804.76,721462.53</v>
      </c>
    </row>
    <row r="45" spans="1:44" s="46" customFormat="1">
      <c r="A45" s="20">
        <f t="shared" ref="A45:A46" si="2">A44+1</f>
        <v>4</v>
      </c>
      <c r="B45" s="44"/>
      <c r="C45" s="60">
        <v>721459.89</v>
      </c>
      <c r="D45" s="60">
        <v>461802.1</v>
      </c>
      <c r="E45" s="79"/>
      <c r="F45" s="72">
        <f t="shared" ref="F45:F46" si="3">IF(C46=0,C45-$C$42,C45-C46)</f>
        <v>-5.9999999939464033E-2</v>
      </c>
      <c r="G45" s="72">
        <f t="shared" ref="G45:G46" si="4">IF(D46=0,D45-$D$42,D45-D46)</f>
        <v>12.889999999955762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12.890139642333294</v>
      </c>
      <c r="N45" s="22">
        <f t="shared" ref="N45:N46" si="11">IF(F45=0,,ATAN(G45/F45))</f>
        <v>-1.5661415892768658</v>
      </c>
      <c r="O45" s="22">
        <f t="shared" ref="O45:O46" si="12">ABS(DEGREES(N45))</f>
        <v>89.733303185475634</v>
      </c>
      <c r="P45" s="24" t="str">
        <f t="shared" ref="P45:P46" si="13">TEXT(INT(O45),"00")</f>
        <v>89</v>
      </c>
      <c r="Q45" s="25" t="str">
        <f t="shared" ref="Q45:Q46" si="14">TEXT((O45-P45)*60,"00")</f>
        <v>44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44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89.733333333333334</v>
      </c>
      <c r="X45" s="22">
        <f t="shared" ref="X45:X46" si="20">IF(R45="",W45,IF(R45="N",IF(U45="E",180+W45,180-W45),IF(U45="E",360-W45,W45)))</f>
        <v>90.266666666666666</v>
      </c>
      <c r="Y45" s="22">
        <f t="shared" ref="Y45:Y46" si="21">RADIANS(X45)</f>
        <v>1.5754505381335482</v>
      </c>
      <c r="Z45" s="64"/>
      <c r="AA45" s="58">
        <f t="shared" ref="AA45:AA46" si="22">-M45*COS(Y45)</f>
        <v>5.9993217487257194E-2</v>
      </c>
      <c r="AB45" s="58">
        <f t="shared" ref="AB45:AB46" si="23">-M45*SIN(Y45)</f>
        <v>-12.890000031524741</v>
      </c>
      <c r="AC45" s="64"/>
      <c r="AD45" s="82">
        <f t="shared" ref="AD45:AD46" si="24">$AA$40/$M$40*M45</f>
        <v>2.9711872943708812E-4</v>
      </c>
      <c r="AE45" s="82">
        <f t="shared" ref="AE45:AE46" si="25">$AB$40/$M$40*M45</f>
        <v>1.9099727474161421E-4</v>
      </c>
      <c r="AF45" s="22">
        <f t="shared" ref="AF45:AF46" si="26">AA45-AD45</f>
        <v>5.9696098757820108E-2</v>
      </c>
      <c r="AG45" s="22">
        <f t="shared" ref="AG45:AG46" si="27">AB45-AE45</f>
        <v>-12.890191028799482</v>
      </c>
      <c r="AH45" s="64"/>
      <c r="AI45" s="25">
        <f t="shared" ref="AI45:AI46" si="28">A45</f>
        <v>4</v>
      </c>
      <c r="AJ45" s="82">
        <f t="shared" ref="AJ45:AJ46" si="29">AJ44+AF44</f>
        <v>721459.89145761437</v>
      </c>
      <c r="AK45" s="82">
        <f t="shared" ref="AK45:AK46" si="30">AK44+AG44</f>
        <v>461802.09955574537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46.380000000004657</v>
      </c>
      <c r="AO45" s="18">
        <f t="shared" ref="AO45:AO46" si="33">AN45*G45</f>
        <v>597.83819999800824</v>
      </c>
      <c r="AP45" s="9" t="str">
        <f t="shared" ref="AP45:AP46" si="34">D45&amp;","&amp;C45</f>
        <v>461802.1,721459.89</v>
      </c>
    </row>
    <row r="46" spans="1:44" s="46" customFormat="1">
      <c r="A46" s="20">
        <f t="shared" si="2"/>
        <v>5</v>
      </c>
      <c r="B46" s="44"/>
      <c r="C46" s="60">
        <v>721459.95</v>
      </c>
      <c r="D46" s="60">
        <v>461789.21</v>
      </c>
      <c r="E46" s="79"/>
      <c r="F46" s="72">
        <f t="shared" si="3"/>
        <v>-23.160000000032596</v>
      </c>
      <c r="G46" s="72">
        <f t="shared" si="4"/>
        <v>0.80999999999767169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23.174160178990434</v>
      </c>
      <c r="N46" s="22">
        <f t="shared" si="11"/>
        <v>-3.4959843766120088E-2</v>
      </c>
      <c r="O46" s="22">
        <f t="shared" si="12"/>
        <v>2.0030515002354221</v>
      </c>
      <c r="P46" s="24" t="str">
        <f t="shared" si="13"/>
        <v>02</v>
      </c>
      <c r="Q46" s="25" t="str">
        <f t="shared" si="14"/>
        <v>00</v>
      </c>
      <c r="R46" s="23" t="str">
        <f t="shared" si="15"/>
        <v>N</v>
      </c>
      <c r="S46" s="25" t="str">
        <f t="shared" si="16"/>
        <v>02</v>
      </c>
      <c r="T46" s="25" t="str">
        <f t="shared" si="17"/>
        <v>00</v>
      </c>
      <c r="U46" s="24" t="str">
        <f t="shared" si="18"/>
        <v>W</v>
      </c>
      <c r="V46" s="44"/>
      <c r="W46" s="22">
        <f t="shared" si="19"/>
        <v>2</v>
      </c>
      <c r="X46" s="22">
        <f t="shared" si="20"/>
        <v>178</v>
      </c>
      <c r="Y46" s="22">
        <f t="shared" si="21"/>
        <v>3.1066860685499065</v>
      </c>
      <c r="Z46" s="64"/>
      <c r="AA46" s="58">
        <f t="shared" si="22"/>
        <v>23.160043106754244</v>
      </c>
      <c r="AB46" s="58">
        <f t="shared" si="23"/>
        <v>-0.8087665267499099</v>
      </c>
      <c r="AC46" s="64"/>
      <c r="AD46" s="82">
        <f t="shared" si="24"/>
        <v>5.341662091495258E-4</v>
      </c>
      <c r="AE46" s="82">
        <f t="shared" si="25"/>
        <v>3.4337885868020027E-4</v>
      </c>
      <c r="AF46" s="22">
        <f t="shared" si="26"/>
        <v>23.159508940545095</v>
      </c>
      <c r="AG46" s="22">
        <f t="shared" si="27"/>
        <v>-0.80910990560859009</v>
      </c>
      <c r="AH46" s="64"/>
      <c r="AI46" s="25">
        <f t="shared" si="28"/>
        <v>5</v>
      </c>
      <c r="AJ46" s="82">
        <f t="shared" si="29"/>
        <v>721459.95115371316</v>
      </c>
      <c r="AK46" s="82">
        <f t="shared" si="30"/>
        <v>461789.20936471655</v>
      </c>
      <c r="AL46" s="66"/>
      <c r="AM46" s="9" t="str">
        <f t="shared" si="31"/>
        <v>5 - 1</v>
      </c>
      <c r="AN46" s="18">
        <f t="shared" si="32"/>
        <v>23.160000000032596</v>
      </c>
      <c r="AO46" s="18">
        <f t="shared" si="33"/>
        <v>18.75959999997248</v>
      </c>
      <c r="AP46" s="9" t="str">
        <f t="shared" si="34"/>
        <v>461789.21,721459.95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773.5602000029254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386.7801000014627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2.989920888962621E-3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26632.208729122507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79.628197198416046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-2.171441122294171E-3</v>
      </c>
      <c r="AB40" s="91">
        <f>SUM(AB42:AB65536)</f>
        <v>2.0553516425820817E-3</v>
      </c>
      <c r="AC40" s="91"/>
      <c r="AD40" s="91">
        <f>SUM(AD42:AD65536)</f>
        <v>-2.171441122294171E-3</v>
      </c>
      <c r="AE40" s="91">
        <f>SUM(AE42:AE65536)</f>
        <v>2.0553516425820817E-3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721483.02223906061</v>
      </c>
      <c r="AK40" s="92">
        <f>AK44+AG44</f>
        <v>461771.60067768017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-254.48999999999069</v>
      </c>
      <c r="G41" s="72">
        <f>IF(D42=0,D41-$D$41,D41-D42)</f>
        <v>661.81999999994878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709.06337692756881</v>
      </c>
      <c r="N41" s="36">
        <f>IF(F41=0,,ATAN(G41/F41))</f>
        <v>-1.2036964087186584</v>
      </c>
      <c r="O41" s="36">
        <f>ABS(DEGREES(N41))</f>
        <v>68.966724034633273</v>
      </c>
      <c r="P41" s="37" t="str">
        <f>TEXT(INT(O41),"00")</f>
        <v>68</v>
      </c>
      <c r="Q41" s="38" t="str">
        <f>TEXT((O41-P41)*60,"00")</f>
        <v>58</v>
      </c>
      <c r="R41" s="39" t="str">
        <f>IF(L41="",IF(F41&gt;0,"S","N"),"")</f>
        <v>N</v>
      </c>
      <c r="S41" s="25" t="str">
        <f>IF(L41="",IF(INT(Q41)=60,INT(P41+1),P41),"due")</f>
        <v>68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68.966666666666669</v>
      </c>
      <c r="X41" s="22">
        <f>IF(R41="",W41,IF(R41="N",IF(U41="E",180+W41,180-W41),IF(U41="E",360-W41,W41)))</f>
        <v>111.03333333333333</v>
      </c>
      <c r="Y41" s="22">
        <f>RADIANS(X41)</f>
        <v>1.9378972461310373</v>
      </c>
      <c r="Z41" s="64"/>
      <c r="AA41" s="58">
        <f>-M41*COS(Y41)</f>
        <v>254.49066265369174</v>
      </c>
      <c r="AB41" s="58">
        <f>-M41*SIN(Y41)</f>
        <v>-661.81974518898448</v>
      </c>
      <c r="AC41" s="64"/>
      <c r="AD41" s="22">
        <v>0</v>
      </c>
      <c r="AE41" s="22">
        <v>0</v>
      </c>
      <c r="AF41" s="22">
        <f t="shared" ref="AF41:AG43" si="0">AA41-AD41</f>
        <v>254.49066265369174</v>
      </c>
      <c r="AG41" s="22">
        <f t="shared" si="0"/>
        <v>-661.81974518898448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721483.11</v>
      </c>
      <c r="D42" s="60">
        <v>461788.4</v>
      </c>
      <c r="E42" s="79"/>
      <c r="F42" s="72">
        <f>IF(C43=0,C42-$C$42,C42-C43)</f>
        <v>23.160000000032596</v>
      </c>
      <c r="G42" s="72">
        <f>IF(D43=0,D42-$D$42,D42-D43)</f>
        <v>-0.80999999999767169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23.174160178990434</v>
      </c>
      <c r="N42" s="36">
        <f>IF(F42=0,,ATAN(G42/F42))</f>
        <v>-3.4959843766120088E-2</v>
      </c>
      <c r="O42" s="36">
        <f>ABS(DEGREES(N42))</f>
        <v>2.0030515002354221</v>
      </c>
      <c r="P42" s="37" t="str">
        <f>TEXT(INT(O42),"00")</f>
        <v>02</v>
      </c>
      <c r="Q42" s="38" t="str">
        <f>TEXT((O42-P42)*60,"00")</f>
        <v>00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00</v>
      </c>
      <c r="U42" s="40" t="str">
        <f>IF(L42="",IF(G42&gt;0,"W","E"),"")</f>
        <v>E</v>
      </c>
      <c r="V42" s="44"/>
      <c r="W42" s="22">
        <f>IF(S42="due",90*(I42+K42),S42+T42/60)</f>
        <v>2</v>
      </c>
      <c r="X42" s="22">
        <f>IF(R42="",W42,IF(R42="N",IF(U42="E",180+W42,180-W42),IF(U42="E",360-W42,W42)))</f>
        <v>358</v>
      </c>
      <c r="Y42" s="22">
        <f>RADIANS(X42)</f>
        <v>6.2482787221397</v>
      </c>
      <c r="Z42" s="64"/>
      <c r="AA42" s="58">
        <f>-M42*COS(Y42)</f>
        <v>-23.160043106754244</v>
      </c>
      <c r="AB42" s="58">
        <f>-M42*SIN(Y42)</f>
        <v>0.80876652674990257</v>
      </c>
      <c r="AC42" s="64"/>
      <c r="AD42" s="82">
        <f>$AA$40/$M$40*M42</f>
        <v>-6.3195358124085296E-4</v>
      </c>
      <c r="AE42" s="82">
        <f>$AB$40/$M$40*M42</f>
        <v>5.9816810960396484E-4</v>
      </c>
      <c r="AF42" s="22">
        <f t="shared" si="0"/>
        <v>-23.159411153173004</v>
      </c>
      <c r="AG42" s="22">
        <f t="shared" si="0"/>
        <v>0.80816835864029857</v>
      </c>
      <c r="AH42" s="63"/>
      <c r="AI42" s="38">
        <f>A42</f>
        <v>1</v>
      </c>
      <c r="AJ42" s="82">
        <f t="shared" ref="AJ42:AK44" si="1">AJ41+AF41</f>
        <v>721483.11066265369</v>
      </c>
      <c r="AK42" s="82">
        <f t="shared" si="1"/>
        <v>461788.40025481099</v>
      </c>
      <c r="AL42" s="66"/>
      <c r="AM42" s="9" t="str">
        <f>IF(A43=0,A42&amp;" - 1",A42&amp;" - "&amp;A43)</f>
        <v>1 - 2</v>
      </c>
      <c r="AN42" s="18">
        <f>F42</f>
        <v>23.160000000032596</v>
      </c>
      <c r="AO42" s="18">
        <f>AN42*G42</f>
        <v>-18.75959999997248</v>
      </c>
      <c r="AP42" s="9" t="str">
        <f>D42&amp;","&amp;C42</f>
        <v>461788.4,721483.11</v>
      </c>
    </row>
    <row r="43" spans="1:44">
      <c r="A43" s="20">
        <f>A42+1</f>
        <v>2</v>
      </c>
      <c r="B43" s="44"/>
      <c r="C43" s="60">
        <v>721459.95</v>
      </c>
      <c r="D43" s="60">
        <v>461789.21</v>
      </c>
      <c r="E43" s="79"/>
      <c r="F43" s="72">
        <f>IF(C44=0,C43-$C$42,C43-C44)</f>
        <v>-0.39000000001396984</v>
      </c>
      <c r="G43" s="72">
        <f>IF(D44=0,D43-$D$42,D43-D44)</f>
        <v>16.960000000020955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16.964483487590233</v>
      </c>
      <c r="N43" s="36">
        <f>IF(F43=0,,ATAN(G43/F43))</f>
        <v>-1.5478050956616656</v>
      </c>
      <c r="O43" s="36">
        <f>ABS(DEGREES(N43))</f>
        <v>88.682699490256084</v>
      </c>
      <c r="P43" s="37" t="str">
        <f>TEXT(INT(O43),"00")</f>
        <v>88</v>
      </c>
      <c r="Q43" s="38" t="str">
        <f>TEXT((O43-P43)*60,"00")</f>
        <v>41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41</v>
      </c>
      <c r="U43" s="40" t="str">
        <f>IF(L43="",IF(G43&gt;0,"W","E"),"")</f>
        <v>W</v>
      </c>
      <c r="V43" s="44"/>
      <c r="W43" s="22">
        <f>IF(S43="due",90*(I43+K43),S43+T43/60)</f>
        <v>88.683333333333337</v>
      </c>
      <c r="X43" s="22">
        <f>IF(R43="",W43,IF(R43="N",IF(U43="E",180+W43,180-W43),IF(U43="E",360-W43,W43)))</f>
        <v>91.316666666666663</v>
      </c>
      <c r="Y43" s="22">
        <f>RADIANS(X43)</f>
        <v>1.5937764952794886</v>
      </c>
      <c r="Z43" s="64"/>
      <c r="AA43" s="58">
        <f>-M43*COS(Y43)</f>
        <v>0.38981237746919045</v>
      </c>
      <c r="AB43" s="58">
        <f>-M43*SIN(Y43)</f>
        <v>-16.960004313416121</v>
      </c>
      <c r="AC43" s="64"/>
      <c r="AD43" s="82">
        <f>$AA$40/$M$40*M43</f>
        <v>-4.6261724313113834E-4</v>
      </c>
      <c r="AE43" s="82">
        <f>$AB$40/$M$40*M43</f>
        <v>4.3788482256972125E-4</v>
      </c>
      <c r="AF43" s="22">
        <f t="shared" si="0"/>
        <v>0.39027499471232158</v>
      </c>
      <c r="AG43" s="22">
        <f t="shared" si="0"/>
        <v>-16.960442198238692</v>
      </c>
      <c r="AH43" s="64"/>
      <c r="AI43" s="25">
        <f>A43</f>
        <v>2</v>
      </c>
      <c r="AJ43" s="82">
        <f t="shared" si="1"/>
        <v>721459.95125150052</v>
      </c>
      <c r="AK43" s="82">
        <f t="shared" si="1"/>
        <v>461789.20842316962</v>
      </c>
      <c r="AL43" s="66"/>
      <c r="AM43" s="9" t="str">
        <f>IF(A44=0,A43&amp;" - 1",A43&amp;" - "&amp;A44)</f>
        <v>2 - 3</v>
      </c>
      <c r="AN43" s="18">
        <f>AN42+F42+F43</f>
        <v>45.930000000051223</v>
      </c>
      <c r="AO43" s="18">
        <f>AN43*G43</f>
        <v>778.97280000183116</v>
      </c>
      <c r="AP43" s="9" t="str">
        <f>D43&amp;","&amp;C43</f>
        <v>461789.21,721459.95</v>
      </c>
    </row>
    <row r="44" spans="1:44" s="46" customFormat="1">
      <c r="A44" s="20">
        <f>A43+1</f>
        <v>3</v>
      </c>
      <c r="B44" s="44"/>
      <c r="C44" s="60">
        <v>721460.34</v>
      </c>
      <c r="D44" s="60">
        <v>461772.25</v>
      </c>
      <c r="E44" s="79"/>
      <c r="F44" s="72">
        <f>IF(C45=0,C44-$C$42,C44-C45)</f>
        <v>-22.680000000051223</v>
      </c>
      <c r="G44" s="72">
        <f>IF(D45=0,D44-$D$42,D44-D45)</f>
        <v>0.65000000002328306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22.689312462090026</v>
      </c>
      <c r="N44" s="22">
        <f>IF(F44=0,,ATAN(G44/F44))</f>
        <v>-2.8651769111442193E-2</v>
      </c>
      <c r="O44" s="22">
        <f>ABS(DEGREES(N44))</f>
        <v>1.6416254456689345</v>
      </c>
      <c r="P44" s="24" t="str">
        <f>TEXT(INT(O44),"00")</f>
        <v>01</v>
      </c>
      <c r="Q44" s="25" t="str">
        <f>TEXT((O44-P44)*60,"00")</f>
        <v>38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38</v>
      </c>
      <c r="U44" s="24" t="str">
        <f>IF(L44="",IF(G44&gt;0,"W","E"),"")</f>
        <v>W</v>
      </c>
      <c r="V44" s="44"/>
      <c r="W44" s="22">
        <f>IF(S44="due",90*(I44+K44),S44+T44/60)</f>
        <v>1.6333333333333333</v>
      </c>
      <c r="X44" s="22">
        <f>IF(R44="",W44,IF(R44="N",IF(U44="E",180+W44,180-W44),IF(U44="E",360-W44,W44)))</f>
        <v>178.36666666666667</v>
      </c>
      <c r="Y44" s="22">
        <f>RADIANS(X44)</f>
        <v>3.1130856091405525</v>
      </c>
      <c r="Z44" s="64"/>
      <c r="AA44" s="58">
        <f>-M44*COS(Y44)</f>
        <v>22.680093833562445</v>
      </c>
      <c r="AB44" s="58">
        <f>-M44*SIN(Y44)</f>
        <v>-0.64671763788880487</v>
      </c>
      <c r="AC44" s="64"/>
      <c r="AD44" s="82">
        <f>$AA$40/$M$40*M44</f>
        <v>-6.1873190465429654E-4</v>
      </c>
      <c r="AE44" s="82">
        <f>$AB$40/$M$40*M44</f>
        <v>5.8565328964828647E-4</v>
      </c>
      <c r="AF44" s="22">
        <f>AA44-AD44</f>
        <v>22.6807125654671</v>
      </c>
      <c r="AG44" s="22">
        <f>AB44-AE44</f>
        <v>-0.6473032911784532</v>
      </c>
      <c r="AH44" s="64"/>
      <c r="AI44" s="25">
        <f>A44</f>
        <v>3</v>
      </c>
      <c r="AJ44" s="82">
        <f t="shared" si="1"/>
        <v>721460.34152649518</v>
      </c>
      <c r="AK44" s="82">
        <f t="shared" si="1"/>
        <v>461772.24798097135</v>
      </c>
      <c r="AL44" s="66"/>
      <c r="AM44" s="9" t="str">
        <f>IF(A45=0,A44&amp;" - 1",A44&amp;" - "&amp;A45)</f>
        <v>3 - 4</v>
      </c>
      <c r="AN44" s="18">
        <f>AN43+F43+F44</f>
        <v>22.85999999998603</v>
      </c>
      <c r="AO44" s="18">
        <f>AN44*G44</f>
        <v>14.859000000523171</v>
      </c>
      <c r="AP44" s="9" t="str">
        <f>D44&amp;","&amp;C44</f>
        <v>461772.25,721460.34</v>
      </c>
    </row>
    <row r="45" spans="1:44" s="46" customFormat="1">
      <c r="A45" s="20">
        <f>A44+1</f>
        <v>4</v>
      </c>
      <c r="B45" s="44"/>
      <c r="C45" s="60">
        <v>721483.02</v>
      </c>
      <c r="D45" s="60">
        <v>461771.6</v>
      </c>
      <c r="E45" s="79"/>
      <c r="F45" s="72">
        <f>IF(C46=0,C45-$C$42,C45-C46)</f>
        <v>-8.999999996740371E-2</v>
      </c>
      <c r="G45" s="72">
        <f>IF(D46=0,D45-$D$42,D45-D46)</f>
        <v>-16.800000000046566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16.800241069745361</v>
      </c>
      <c r="N45" s="22">
        <f>IF(F45=0,,ATAN(G45/F45))</f>
        <v>1.5654392351870041</v>
      </c>
      <c r="O45" s="22">
        <f>ABS(DEGREES(N45))</f>
        <v>89.693061260402814</v>
      </c>
      <c r="P45" s="24" t="str">
        <f>TEXT(INT(O45),"00")</f>
        <v>89</v>
      </c>
      <c r="Q45" s="25" t="str">
        <f>TEXT((O45-P45)*60,"00")</f>
        <v>42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42</v>
      </c>
      <c r="U45" s="24" t="str">
        <f>IF(L45="",IF(G45&gt;0,"W","E"),"")</f>
        <v>E</v>
      </c>
      <c r="V45" s="44"/>
      <c r="W45" s="22">
        <f>IF(S45="due",90*(I45+K45),S45+T45/60)</f>
        <v>89.7</v>
      </c>
      <c r="X45" s="22">
        <f>IF(R45="",W45,IF(R45="N",IF(U45="E",180+W45,180-W45),IF(U45="E",360-W45,W45)))</f>
        <v>269.7</v>
      </c>
      <c r="Y45" s="22">
        <f>RADIANS(X45)</f>
        <v>4.707152992628707</v>
      </c>
      <c r="Z45" s="64"/>
      <c r="AA45" s="58">
        <f>-M45*COS(Y45)</f>
        <v>8.796545460031413E-2</v>
      </c>
      <c r="AB45" s="58">
        <f>-M45*SIN(Y45)</f>
        <v>16.800010776197606</v>
      </c>
      <c r="AC45" s="64"/>
      <c r="AD45" s="82">
        <f>$AA$40/$M$40*M45</f>
        <v>-4.5813839326788323E-4</v>
      </c>
      <c r="AE45" s="82">
        <f>$AB$40/$M$40*M45</f>
        <v>4.3364542076010918E-4</v>
      </c>
      <c r="AF45" s="22">
        <f>AA45-AD45</f>
        <v>8.8423592993582018E-2</v>
      </c>
      <c r="AG45" s="22">
        <f>AB45-AE45</f>
        <v>16.799577130776846</v>
      </c>
      <c r="AH45" s="64"/>
      <c r="AI45" s="25">
        <f>A45</f>
        <v>4</v>
      </c>
      <c r="AJ45" s="82">
        <f t="shared" ref="AJ45" si="2">AJ44+AF44</f>
        <v>721483.02223906061</v>
      </c>
      <c r="AK45" s="82">
        <f t="shared" ref="AK45" si="3">AK44+AG44</f>
        <v>461771.60067768017</v>
      </c>
      <c r="AL45" s="66"/>
      <c r="AM45" s="9" t="str">
        <f>IF(A46=0,A45&amp;" - 1",A45&amp;" - "&amp;A46)</f>
        <v>4 - 1</v>
      </c>
      <c r="AN45" s="18">
        <f>AN44+F44+F45</f>
        <v>8.999999996740371E-2</v>
      </c>
      <c r="AO45" s="18">
        <f>AN45*G45</f>
        <v>-1.5119999994565734</v>
      </c>
      <c r="AP45" s="9" t="str">
        <f>D45&amp;","&amp;C45</f>
        <v>461771.6,721483.02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754.95109999975693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377.47554999987847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2.0626316480605077E-3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38076.224558972215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78.537225813994837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7.5771581197869864E-4</v>
      </c>
      <c r="AB40" s="91">
        <f>SUM(AB42:AB65536)</f>
        <v>1.9184149873940903E-3</v>
      </c>
      <c r="AC40" s="91"/>
      <c r="AD40" s="91">
        <f>SUM(AD42:AD65536)</f>
        <v>7.5771581197869864E-4</v>
      </c>
      <c r="AE40" s="91">
        <f>SUM(AE42:AE65536)</f>
        <v>1.9184149873940903E-3</v>
      </c>
      <c r="AF40" s="91">
        <f>SUM(AF42:AF65536)</f>
        <v>0</v>
      </c>
      <c r="AG40" s="91">
        <f>SUM(AG42:AG65536)</f>
        <v>-6.3837823915946501E-16</v>
      </c>
      <c r="AH40" s="92"/>
      <c r="AI40" s="93">
        <v>1</v>
      </c>
      <c r="AJ40" s="92">
        <f>AJ44+AF44</f>
        <v>721505.33088609681</v>
      </c>
      <c r="AK40" s="92">
        <f>AK44+AG44</f>
        <v>461788.63995777082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-254.48999999999069</v>
      </c>
      <c r="G41" s="72">
        <f>IF(D42=0,D41-$D$41,D41-D42)</f>
        <v>661.81999999994878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709.06337692756881</v>
      </c>
      <c r="N41" s="36">
        <f>IF(F41=0,,ATAN(G41/F41))</f>
        <v>-1.2036964087186584</v>
      </c>
      <c r="O41" s="36">
        <f>ABS(DEGREES(N41))</f>
        <v>68.966724034633273</v>
      </c>
      <c r="P41" s="37" t="str">
        <f>TEXT(INT(O41),"00")</f>
        <v>68</v>
      </c>
      <c r="Q41" s="38" t="str">
        <f>TEXT((O41-P41)*60,"00")</f>
        <v>58</v>
      </c>
      <c r="R41" s="39" t="str">
        <f>IF(L41="",IF(F41&gt;0,"S","N"),"")</f>
        <v>N</v>
      </c>
      <c r="S41" s="25" t="str">
        <f>IF(L41="",IF(INT(Q41)=60,INT(P41+1),P41),"due")</f>
        <v>68</v>
      </c>
      <c r="T41" s="38" t="str">
        <f>IF(L41="",IF(INT(Q41)=60,"00",Q41),L41)</f>
        <v>58</v>
      </c>
      <c r="U41" s="40" t="str">
        <f>IF(L41="",IF(G41&gt;0,"W","E"),"")</f>
        <v>W</v>
      </c>
      <c r="V41" s="41"/>
      <c r="W41" s="22">
        <f>IF(S41="due",90*(I41+K41),S41+T41/60)</f>
        <v>68.966666666666669</v>
      </c>
      <c r="X41" s="22">
        <f>IF(R41="",W41,IF(R41="N",IF(U41="E",180+W41,180-W41),IF(U41="E",360-W41,W41)))</f>
        <v>111.03333333333333</v>
      </c>
      <c r="Y41" s="22">
        <f>RADIANS(X41)</f>
        <v>1.9378972461310373</v>
      </c>
      <c r="Z41" s="64"/>
      <c r="AA41" s="58">
        <f>-M41*COS(Y41)</f>
        <v>254.49066265369174</v>
      </c>
      <c r="AB41" s="58">
        <f>-M41*SIN(Y41)</f>
        <v>-661.81974518898448</v>
      </c>
      <c r="AC41" s="64"/>
      <c r="AD41" s="22">
        <v>0</v>
      </c>
      <c r="AE41" s="22">
        <v>0</v>
      </c>
      <c r="AF41" s="22">
        <f t="shared" ref="AF41:AG43" si="0">AA41-AD41</f>
        <v>254.49066265369174</v>
      </c>
      <c r="AG41" s="22">
        <f t="shared" si="0"/>
        <v>-661.81974518898448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721483.11</v>
      </c>
      <c r="D42" s="60">
        <v>461788.4</v>
      </c>
      <c r="E42" s="79"/>
      <c r="F42" s="72">
        <f>IF(C43=0,C42-$C$42,C42-C43)</f>
        <v>8.999999996740371E-2</v>
      </c>
      <c r="G42" s="72">
        <f>IF(D43=0,D42-$D$42,D42-D43)</f>
        <v>16.800000000046566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16.800241069745361</v>
      </c>
      <c r="N42" s="36">
        <f>IF(F42=0,,ATAN(G42/F42))</f>
        <v>1.5654392351870041</v>
      </c>
      <c r="O42" s="36">
        <f>ABS(DEGREES(N42))</f>
        <v>89.693061260402814</v>
      </c>
      <c r="P42" s="37" t="str">
        <f>TEXT(INT(O42),"00")</f>
        <v>89</v>
      </c>
      <c r="Q42" s="38" t="str">
        <f>TEXT((O42-P42)*60,"00")</f>
        <v>42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42</v>
      </c>
      <c r="U42" s="40" t="str">
        <f>IF(L42="",IF(G42&gt;0,"W","E"),"")</f>
        <v>W</v>
      </c>
      <c r="V42" s="44"/>
      <c r="W42" s="22">
        <f>IF(S42="due",90*(I42+K42),S42+T42/60)</f>
        <v>89.7</v>
      </c>
      <c r="X42" s="22">
        <f>IF(R42="",W42,IF(R42="N",IF(U42="E",180+W42,180-W42),IF(U42="E",360-W42,W42)))</f>
        <v>89.7</v>
      </c>
      <c r="Y42" s="22">
        <f>RADIANS(X42)</f>
        <v>1.5655603390389137</v>
      </c>
      <c r="Z42" s="64"/>
      <c r="AA42" s="58">
        <f>-M42*COS(Y42)</f>
        <v>-8.7965454600315782E-2</v>
      </c>
      <c r="AB42" s="58">
        <f>-M42*SIN(Y42)</f>
        <v>-16.800010776197606</v>
      </c>
      <c r="AC42" s="64"/>
      <c r="AD42" s="82">
        <f>$AA$40/$M$40*M42</f>
        <v>1.620862994798018E-4</v>
      </c>
      <c r="AE42" s="82">
        <f>$AB$40/$M$40*M42</f>
        <v>4.1037653069597062E-4</v>
      </c>
      <c r="AF42" s="22">
        <f t="shared" si="0"/>
        <v>-8.8127540899795589E-2</v>
      </c>
      <c r="AG42" s="22">
        <f t="shared" si="0"/>
        <v>-16.800421152728301</v>
      </c>
      <c r="AH42" s="63"/>
      <c r="AI42" s="38">
        <f>A42</f>
        <v>1</v>
      </c>
      <c r="AJ42" s="82">
        <f t="shared" ref="AJ42:AK44" si="1">AJ41+AF41</f>
        <v>721483.11066265369</v>
      </c>
      <c r="AK42" s="82">
        <f t="shared" si="1"/>
        <v>461788.40025481099</v>
      </c>
      <c r="AL42" s="66"/>
      <c r="AM42" s="9" t="str">
        <f>IF(A43=0,A42&amp;" - 1",A42&amp;" - "&amp;A43)</f>
        <v>1 - 2</v>
      </c>
      <c r="AN42" s="18">
        <f>F42</f>
        <v>8.999999996740371E-2</v>
      </c>
      <c r="AO42" s="18">
        <f>AN42*G42</f>
        <v>1.5119999994565734</v>
      </c>
      <c r="AP42" s="9" t="str">
        <f>D42&amp;","&amp;C42</f>
        <v>461788.4,721483.11</v>
      </c>
    </row>
    <row r="43" spans="1:44">
      <c r="A43" s="20">
        <f>A42+1</f>
        <v>2</v>
      </c>
      <c r="B43" s="44"/>
      <c r="C43" s="60">
        <v>721483.02</v>
      </c>
      <c r="D43" s="60">
        <v>461771.6</v>
      </c>
      <c r="E43" s="79"/>
      <c r="F43" s="72">
        <f>IF(C44=0,C43-$C$42,C43-C44)</f>
        <v>-22.699999999953434</v>
      </c>
      <c r="G43" s="72">
        <f>IF(D44=0,D43-$D$42,D43-D44)</f>
        <v>-0.23000000003958121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22.701165168288259</v>
      </c>
      <c r="N43" s="36">
        <f>IF(F43=0,,ATAN(G43/F43))</f>
        <v>1.0131811888807339E-2</v>
      </c>
      <c r="O43" s="36">
        <f>ABS(DEGREES(N43))</f>
        <v>0.58051006004913153</v>
      </c>
      <c r="P43" s="37" t="str">
        <f>TEXT(INT(O43),"00")</f>
        <v>00</v>
      </c>
      <c r="Q43" s="38" t="str">
        <f>TEXT((O43-P43)*60,"00")</f>
        <v>35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35</v>
      </c>
      <c r="U43" s="40" t="str">
        <f>IF(L43="",IF(G43&gt;0,"W","E"),"")</f>
        <v>E</v>
      </c>
      <c r="V43" s="44"/>
      <c r="W43" s="22">
        <f>IF(S43="due",90*(I43+K43),S43+T43/60)</f>
        <v>0.58333333333333337</v>
      </c>
      <c r="X43" s="22">
        <f>IF(R43="",W43,IF(R43="N",IF(U43="E",180+W43,180-W43),IF(U43="E",360-W43,W43)))</f>
        <v>180.58333333333334</v>
      </c>
      <c r="Y43" s="22">
        <f>RADIANS(X43)</f>
        <v>3.1517737408930935</v>
      </c>
      <c r="Z43" s="64"/>
      <c r="AA43" s="58">
        <f>-M43*COS(Y43)</f>
        <v>22.69998863904955</v>
      </c>
      <c r="AB43" s="58">
        <f>-M43*SIN(Y43)</f>
        <v>0.23111855166888745</v>
      </c>
      <c r="AC43" s="64"/>
      <c r="AD43" s="82">
        <f>$AA$40/$M$40*M43</f>
        <v>2.1901756294639803E-4</v>
      </c>
      <c r="AE43" s="82">
        <f>$AB$40/$M$40*M43</f>
        <v>5.5451736471181167E-4</v>
      </c>
      <c r="AF43" s="22">
        <f t="shared" si="0"/>
        <v>22.699769621486602</v>
      </c>
      <c r="AG43" s="22">
        <f t="shared" si="0"/>
        <v>0.23056403430417563</v>
      </c>
      <c r="AH43" s="64"/>
      <c r="AI43" s="25">
        <f>A43</f>
        <v>2</v>
      </c>
      <c r="AJ43" s="82">
        <f t="shared" si="1"/>
        <v>721483.0225351128</v>
      </c>
      <c r="AK43" s="82">
        <f t="shared" si="1"/>
        <v>461771.59983365826</v>
      </c>
      <c r="AL43" s="66"/>
      <c r="AM43" s="9" t="str">
        <f>IF(A44=0,A43&amp;" - 1",A43&amp;" - "&amp;A44)</f>
        <v>2 - 3</v>
      </c>
      <c r="AN43" s="18">
        <f>AN42+F42+F43</f>
        <v>-22.520000000018626</v>
      </c>
      <c r="AO43" s="18">
        <f>AN43*G43</f>
        <v>5.1796000008956531</v>
      </c>
      <c r="AP43" s="9" t="str">
        <f>D43&amp;","&amp;C43</f>
        <v>461771.6,721483.02</v>
      </c>
    </row>
    <row r="44" spans="1:44" s="46" customFormat="1">
      <c r="A44" s="20">
        <f>A43+1</f>
        <v>3</v>
      </c>
      <c r="B44" s="44"/>
      <c r="C44" s="60">
        <v>721505.72</v>
      </c>
      <c r="D44" s="60">
        <v>461771.83</v>
      </c>
      <c r="E44" s="79"/>
      <c r="F44" s="72">
        <f>IF(C45=0,C44-$C$42,C44-C45)</f>
        <v>0.39000000001396984</v>
      </c>
      <c r="G44" s="72">
        <f>IF(D45=0,D44-$D$42,D44-D45)</f>
        <v>-16.809999999997672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16.814523484176785</v>
      </c>
      <c r="N44" s="22">
        <f>IF(F44=0,,ATAN(G44/F44))</f>
        <v>-1.5476000121885156</v>
      </c>
      <c r="O44" s="22">
        <f>ABS(DEGREES(N44))</f>
        <v>88.670949072796702</v>
      </c>
      <c r="P44" s="24" t="str">
        <f>TEXT(INT(O44),"00")</f>
        <v>88</v>
      </c>
      <c r="Q44" s="25" t="str">
        <f>TEXT((O44-P44)*60,"00")</f>
        <v>40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40</v>
      </c>
      <c r="U44" s="24" t="str">
        <f>IF(L44="",IF(G44&gt;0,"W","E"),"")</f>
        <v>E</v>
      </c>
      <c r="V44" s="44"/>
      <c r="W44" s="22">
        <f>IF(S44="due",90*(I44+K44),S44+T44/60)</f>
        <v>88.666666666666671</v>
      </c>
      <c r="X44" s="22">
        <f>IF(R44="",W44,IF(R44="N",IF(U44="E",180+W44,180-W44),IF(U44="E",360-W44,W44)))</f>
        <v>271.33333333333331</v>
      </c>
      <c r="Y44" s="22">
        <f>RADIANS(X44)</f>
        <v>4.7356600370779471</v>
      </c>
      <c r="Z44" s="64"/>
      <c r="AA44" s="58">
        <f>-M44*COS(Y44)</f>
        <v>-0.39125641340384759</v>
      </c>
      <c r="AB44" s="58">
        <f>-M44*SIN(Y44)</f>
        <v>16.809970803630296</v>
      </c>
      <c r="AC44" s="64"/>
      <c r="AD44" s="82">
        <f>$AA$40/$M$40*M44</f>
        <v>1.6222409415151014E-4</v>
      </c>
      <c r="AE44" s="82">
        <f>$AB$40/$M$40*M44</f>
        <v>4.1072540471867049E-4</v>
      </c>
      <c r="AF44" s="22">
        <f>AA44-AD44</f>
        <v>-0.3914186374979991</v>
      </c>
      <c r="AG44" s="22">
        <f>AB44-AE44</f>
        <v>16.809560078225577</v>
      </c>
      <c r="AH44" s="64"/>
      <c r="AI44" s="25">
        <f>A44</f>
        <v>3</v>
      </c>
      <c r="AJ44" s="82">
        <f t="shared" si="1"/>
        <v>721505.72230473428</v>
      </c>
      <c r="AK44" s="82">
        <f t="shared" si="1"/>
        <v>461771.83039769257</v>
      </c>
      <c r="AL44" s="66"/>
      <c r="AM44" s="9" t="str">
        <f>IF(A45=0,A44&amp;" - 1",A44&amp;" - "&amp;A45)</f>
        <v>3 - 4</v>
      </c>
      <c r="AN44" s="18">
        <f>AN43+F43+F44</f>
        <v>-44.82999999995809</v>
      </c>
      <c r="AO44" s="18">
        <f>AN44*G44</f>
        <v>753.59229999919114</v>
      </c>
      <c r="AP44" s="9" t="str">
        <f>D44&amp;","&amp;C44</f>
        <v>461771.83,721505.72</v>
      </c>
    </row>
    <row r="45" spans="1:44" s="46" customFormat="1">
      <c r="A45" s="20">
        <f>A44+1</f>
        <v>4</v>
      </c>
      <c r="B45" s="44"/>
      <c r="C45" s="60">
        <v>721505.33</v>
      </c>
      <c r="D45" s="60">
        <v>461788.64</v>
      </c>
      <c r="E45" s="79"/>
      <c r="F45" s="72">
        <f>IF(C46=0,C45-$C$42,C45-C46)</f>
        <v>22.21999999997206</v>
      </c>
      <c r="G45" s="72">
        <f>IF(D46=0,D45-$D$42,D45-D46)</f>
        <v>0.23999999999068677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22.221296091784428</v>
      </c>
      <c r="N45" s="22">
        <f>IF(F45=0,,ATAN(G45/F45))</f>
        <v>1.0800660107007703E-2</v>
      </c>
      <c r="O45" s="22">
        <f>ABS(DEGREES(N45))</f>
        <v>0.61883224008685744</v>
      </c>
      <c r="P45" s="24" t="str">
        <f>TEXT(INT(O45),"00")</f>
        <v>00</v>
      </c>
      <c r="Q45" s="25" t="str">
        <f>TEXT((O45-P45)*60,"00")</f>
        <v>37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37</v>
      </c>
      <c r="U45" s="24" t="str">
        <f>IF(L45="",IF(G45&gt;0,"W","E"),"")</f>
        <v>W</v>
      </c>
      <c r="V45" s="44"/>
      <c r="W45" s="22">
        <f>IF(S45="due",90*(I45+K45),S45+T45/60)</f>
        <v>0.6166666666666667</v>
      </c>
      <c r="X45" s="22">
        <f>IF(R45="",W45,IF(R45="N",IF(U45="E",180+W45,180-W45),IF(U45="E",360-W45,W45)))</f>
        <v>0.6166666666666667</v>
      </c>
      <c r="Y45" s="22">
        <f>RADIANS(X45)</f>
        <v>1.0762863720631699E-2</v>
      </c>
      <c r="Z45" s="64"/>
      <c r="AA45" s="58">
        <f>-M45*COS(Y45)</f>
        <v>-22.220009055233408</v>
      </c>
      <c r="AB45" s="58">
        <f>-M45*SIN(Y45)</f>
        <v>-0.23916016411418495</v>
      </c>
      <c r="AC45" s="64"/>
      <c r="AD45" s="82">
        <f>$AA$40/$M$40*M45</f>
        <v>2.143878554009887E-4</v>
      </c>
      <c r="AE45" s="82">
        <f>$AB$40/$M$40*M45</f>
        <v>5.4279568726763754E-4</v>
      </c>
      <c r="AF45" s="22">
        <f>AA45-AD45</f>
        <v>-22.220223443088809</v>
      </c>
      <c r="AG45" s="22">
        <f>AB45-AE45</f>
        <v>-0.23970295980145259</v>
      </c>
      <c r="AH45" s="64"/>
      <c r="AI45" s="25">
        <f>A45</f>
        <v>4</v>
      </c>
      <c r="AJ45" s="82">
        <f t="shared" ref="AJ45" si="2">AJ44+AF44</f>
        <v>721505.33088609681</v>
      </c>
      <c r="AK45" s="82">
        <f t="shared" ref="AK45" si="3">AK44+AG44</f>
        <v>461788.63995777082</v>
      </c>
      <c r="AL45" s="66"/>
      <c r="AM45" s="9" t="str">
        <f>IF(A46=0,A45&amp;" - 1",A45&amp;" - "&amp;A46)</f>
        <v>4 - 1</v>
      </c>
      <c r="AN45" s="18">
        <f>AN44+F44+F45</f>
        <v>-22.21999999997206</v>
      </c>
      <c r="AO45" s="18">
        <f>AN45*G45</f>
        <v>-5.3327999997863547</v>
      </c>
      <c r="AP45" s="9" t="str">
        <f>D45&amp;","&amp;C45</f>
        <v>461788.64,721505.33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3466</vt:lpstr>
      <vt:lpstr>3467</vt:lpstr>
      <vt:lpstr>3468</vt:lpstr>
      <vt:lpstr>3469</vt:lpstr>
      <vt:lpstr>3470</vt:lpstr>
      <vt:lpstr>3471</vt:lpstr>
      <vt:lpstr>3472</vt:lpstr>
      <vt:lpstr>3473</vt:lpstr>
      <vt:lpstr>3474</vt:lpstr>
      <vt:lpstr>3475</vt:lpstr>
      <vt:lpstr>'3466'!Print_Area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2007-05-07T01:35:41Z</dcterms:modified>
</cp:coreProperties>
</file>