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476" sheetId="2" r:id="rId1"/>
    <sheet name="3477" sheetId="4" r:id="rId2"/>
    <sheet name="3478" sheetId="5" r:id="rId3"/>
    <sheet name="3479" sheetId="6" r:id="rId4"/>
    <sheet name="3480" sheetId="7" r:id="rId5"/>
    <sheet name="3481" sheetId="8" r:id="rId6"/>
    <sheet name="3482" sheetId="9" r:id="rId7"/>
    <sheet name="3483" sheetId="10" r:id="rId8"/>
    <sheet name="3484" sheetId="11" r:id="rId9"/>
    <sheet name="3485" sheetId="3" r:id="rId10"/>
  </sheets>
  <definedNames>
    <definedName name="_xlnm.Print_Area" localSheetId="0">'3476'!$A$1:$AJ$43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<sst xmlns="http://schemas.openxmlformats.org/spreadsheetml/2006/main" count="930" uniqueCount="97">
  <si>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</si>
  <si>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</si>
  <si>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</si>
  <si>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</si>
  <si>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</si>
  <si>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</si>
  <si>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</si>
  <si>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</si>
  <si>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</si>
  <si>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</si>
  <si>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</si>
  <si>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</si>
  <si>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</si>
  <si>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</si>
  <si>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</si>
  <si>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</si>
  <si>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</si>
  <si>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</si>
  <si>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</si>
  <si>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</si>
  <si>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</si>
  <si>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</si>
  <si>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</si>
  <si>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</si>
  <si>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</si>
  <si>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</si>
  <si>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</si>
  <si>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</si>
  <si>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</si>
  <si>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</si>
  <si>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</si>
  <si>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</si>
  <si>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</si>
  <si>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</si>
  <si>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</si>
  <si>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</si>
  <si>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</si>
  <si>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</si>
  <si>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</si>
  <si>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</si>
  <si>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</si>
  <si>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</si>
  <si>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</si>
  <si>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</si>
  <si>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</si>
  <si>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</si>
  <si>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</si>
  <si>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</si>
  <si>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</si>
  <si>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</si>
  <si>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</si>
  <si>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</si>
  <si>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</si>
  <si>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</si>
  <si>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</si>
  <si>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</si>
  <si>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</si>
  <si>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3476</t>
  </si>
  <si>
    <t>Lanientac, Fermato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</si>
  <si>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</si>
  <si>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</si>
  <si>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</si>
  <si>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</si>
  <si>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</si>
  <si>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</si>
  <si>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</si>
  <si>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24, 1970</t>
  </si>
  <si>
    <t>391.60</t>
  </si>
  <si>
    <t>BLLM 1</t>
  </si>
  <si>
    <t>3477</t>
  </si>
  <si>
    <t>Bantolo, Fortunato</t>
  </si>
  <si>
    <t>359.23</t>
  </si>
  <si>
    <t>3478</t>
  </si>
  <si>
    <t>Paciente, Salome</t>
  </si>
  <si>
    <t>371.45</t>
  </si>
  <si>
    <t>3479</t>
  </si>
  <si>
    <t>Torre, Marciano</t>
  </si>
  <si>
    <t>389.60</t>
  </si>
  <si>
    <t>3480</t>
  </si>
  <si>
    <t>Torre, Nicolas</t>
  </si>
  <si>
    <t>351.94</t>
  </si>
  <si>
    <t>3481</t>
  </si>
  <si>
    <t>Sebigan, Santiago</t>
  </si>
  <si>
    <t>363.83</t>
  </si>
  <si>
    <t>3482</t>
  </si>
  <si>
    <t>Torre, Delfina</t>
  </si>
  <si>
    <t>387.35</t>
  </si>
  <si>
    <t>3483</t>
  </si>
  <si>
    <t>Suganob, Felicitas</t>
  </si>
  <si>
    <t>370</t>
  </si>
  <si>
    <t>3484</t>
  </si>
  <si>
    <t>Paulo, Florentino</t>
  </si>
  <si>
    <t>383.30</t>
  </si>
  <si>
    <t>3485</t>
  </si>
  <si>
    <t>Perez, Rogelio</t>
  </si>
  <si>
    <t xml:space="preserve">Poblacion </t>
  </si>
  <si>
    <t>336.14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</si>
</sst>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783.20040000040581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391.6002000002029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5.3283477494669596E-3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15003.207219571437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79.942305423189907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-1.5380106477493882E-3</v>
      </c>
      <c r="AB40" s="91">
        <f>SUM(AB42:AB65536)</f>
        <v>-5.1015500572531014E-3</v>
      </c>
      <c r="AC40" s="91"/>
      <c r="AD40" s="91">
        <f>SUM(AD42:AD65536)</f>
        <v>-1.5380106477493884E-3</v>
      </c>
      <c r="AE40" s="91">
        <f>SUM(AE42:AE65536)</f>
        <v>-5.1015500572531014E-3</v>
      </c>
      <c r="AF40" s="91">
        <f>SUM(AF42:AF65536)</f>
        <v>0</v>
      </c>
      <c r="AG40" s="91">
        <f>SUM(AG42:AG65536)</f>
        <v>-2.4980018054066022E-15</v>
      </c>
      <c r="AH40" s="92"/>
      <c r="AI40" s="93">
        <v>1</v>
      </c>
      <c r="AJ40" s="92">
        <f>AJ44+AF44</f>
        <v>721460.84482145333</v>
      </c>
      <c r="AK40" s="92">
        <f>AK44+AG44</f>
        <v>461754.79560382332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-254.95999999996275</v>
      </c>
      <c r="G41" s="72">
        <f>IF(D42=0,D41-$D$41,D41-D42)</f>
        <v>695.78999999997905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741.03193298261567</v>
      </c>
      <c r="N41" s="36">
        <f>IF(F41=0,,ATAN(G41/F41))</f>
        <v>-1.2195580513417523</v>
      </c>
      <c r="O41" s="36">
        <f>ABS(DEGREES(N41))</f>
        <v>69.875529213081379</v>
      </c>
      <c r="P41" s="37" t="str">
        <f>TEXT(INT(O41),"00")</f>
        <v>69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69.88333333333334</v>
      </c>
      <c r="X41" s="22">
        <f>IF(R41="",W41,IF(R41="N",IF(U41="E",180+W41,180-W41),IF(U41="E",360-W41,W41)))</f>
        <v>110.11666666666666</v>
      </c>
      <c r="Y41" s="22">
        <f>RADIANS(X41)</f>
        <v>1.9218983946544224</v>
      </c>
      <c r="Z41" s="64"/>
      <c r="AA41" s="58">
        <f>-M41*COS(Y41)</f>
        <v>254.86522575361806</v>
      </c>
      <c r="AB41" s="58">
        <f>-M41*SIN(Y41)</f>
        <v>-695.82472103361567</v>
      </c>
      <c r="AC41" s="64"/>
      <c r="AD41" s="22">
        <v>0</v>
      </c>
      <c r="AE41" s="22">
        <v>0</v>
      </c>
      <c r="AF41" s="22">
        <f t="shared" ref="AF41:AG43" si="0">AA41-AD41</f>
        <v>254.86522575361806</v>
      </c>
      <c r="AG41" s="22">
        <f t="shared" si="0"/>
        <v>-695.82472103361567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721483.58</v>
      </c>
      <c r="D42" s="60">
        <v>461754.43</v>
      </c>
      <c r="E42" s="79"/>
      <c r="F42" s="72">
        <f>IF(C43=0,C42-$C$42,C42-C43)</f>
        <v>0.55999999993946403</v>
      </c>
      <c r="G42" s="72">
        <f>IF(D43=0,D42-$D$42,D42-D43)</f>
        <v>-17.169999999983702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17.179129780037535</v>
      </c>
      <c r="N42" s="36">
        <f>IF(F42=0,,ATAN(G42/F42))</f>
        <v>-1.5381928578497113</v>
      </c>
      <c r="O42" s="36">
        <f>ABS(DEGREES(N42))</f>
        <v>88.131958831955032</v>
      </c>
      <c r="P42" s="37" t="str">
        <f>TEXT(INT(O42),"00")</f>
        <v>88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88.13333333333334</v>
      </c>
      <c r="X42" s="22">
        <f>IF(R42="",W42,IF(R42="N",IF(U42="E",180+W42,180-W42),IF(U42="E",360-W42,W42)))</f>
        <v>271.86666666666667</v>
      </c>
      <c r="Y42" s="22">
        <f>RADIANS(X42)</f>
        <v>4.7449684597552508</v>
      </c>
      <c r="Z42" s="64"/>
      <c r="AA42" s="58">
        <f>-M42*COS(Y42)</f>
        <v>-0.55958809878206228</v>
      </c>
      <c r="AB42" s="58">
        <f>-M42*SIN(Y42)</f>
        <v>17.170013429204822</v>
      </c>
      <c r="AC42" s="64"/>
      <c r="AD42" s="82">
        <f>$AA$40/$M$40*M42</f>
        <v>-3.305094140192491E-4</v>
      </c>
      <c r="AE42" s="82">
        <f>$AB$40/$M$40*M42</f>
        <v>-1.0962930084261243E-3</v>
      </c>
      <c r="AF42" s="22">
        <f t="shared" si="0"/>
        <v>-0.55925758936804304</v>
      </c>
      <c r="AG42" s="22">
        <f t="shared" si="0"/>
        <v>17.171109722213249</v>
      </c>
      <c r="AH42" s="63"/>
      <c r="AI42" s="38">
        <f>A42</f>
        <v>1</v>
      </c>
      <c r="AJ42" s="82">
        <f t="shared" ref="AJ42:AK44" si="1">AJ41+AF41</f>
        <v>721483.48522575363</v>
      </c>
      <c r="AK42" s="82">
        <f t="shared" si="1"/>
        <v>461754.39527896635</v>
      </c>
      <c r="AL42" s="66"/>
      <c r="AM42" s="9" t="str">
        <f>IF(A43=0,A42&amp;" - 1",A42&amp;" - "&amp;A43)</f>
        <v>1 - 2</v>
      </c>
      <c r="AN42" s="18">
        <f>F42</f>
        <v>0.55999999993946403</v>
      </c>
      <c r="AO42" s="18">
        <f>AN42*G42</f>
        <v>-9.6151999989514696</v>
      </c>
      <c r="AP42" s="9" t="str">
        <f>D42&amp;","&amp;C42</f>
        <v>461754.43,721483.58</v>
      </c>
    </row>
    <row r="43" spans="1:44">
      <c r="A43" s="20">
        <f>A42+1</f>
        <v>2</v>
      </c>
      <c r="B43" s="44"/>
      <c r="C43" s="60">
        <v>721483.02</v>
      </c>
      <c r="D43" s="60">
        <v>461771.6</v>
      </c>
      <c r="E43" s="79"/>
      <c r="F43" s="72">
        <f>IF(C44=0,C43-$C$42,C43-C44)</f>
        <v>22.680000000051223</v>
      </c>
      <c r="G43" s="72">
        <f>IF(D44=0,D43-$D$42,D43-D44)</f>
        <v>-0.65000000002328306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22.689312462090026</v>
      </c>
      <c r="N43" s="36">
        <f>IF(F43=0,,ATAN(G43/F43))</f>
        <v>-2.8651769111442193E-2</v>
      </c>
      <c r="O43" s="36">
        <f>ABS(DEGREES(N43))</f>
        <v>1.6416254456689345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358.36666666666667</v>
      </c>
      <c r="Y43" s="22">
        <f>RADIANS(X43)</f>
        <v>6.2546782627303461</v>
      </c>
      <c r="Z43" s="64"/>
      <c r="AA43" s="58">
        <f>-M43*COS(Y43)</f>
        <v>-22.680093833562445</v>
      </c>
      <c r="AB43" s="58">
        <f>-M43*SIN(Y43)</f>
        <v>0.64671763788879755</v>
      </c>
      <c r="AC43" s="64"/>
      <c r="AD43" s="82">
        <f>$AA$40/$M$40*M43</f>
        <v>-4.3651986231916314E-4</v>
      </c>
      <c r="AE43" s="82">
        <f>$AB$40/$M$40*M43</f>
        <v>-1.447927510687371E-3</v>
      </c>
      <c r="AF43" s="22">
        <f t="shared" si="0"/>
        <v>-22.679657313700126</v>
      </c>
      <c r="AG43" s="22">
        <f t="shared" si="0"/>
        <v>0.64816556539948489</v>
      </c>
      <c r="AH43" s="64"/>
      <c r="AI43" s="25">
        <f>A43</f>
        <v>2</v>
      </c>
      <c r="AJ43" s="82">
        <f t="shared" si="1"/>
        <v>721482.92596816423</v>
      </c>
      <c r="AK43" s="82">
        <f t="shared" si="1"/>
        <v>461771.56638868857</v>
      </c>
      <c r="AL43" s="66"/>
      <c r="AM43" s="9" t="str">
        <f>IF(A44=0,A43&amp;" - 1",A43&amp;" - "&amp;A44)</f>
        <v>2 - 3</v>
      </c>
      <c r="AN43" s="18">
        <f>AN42+F42+F43</f>
        <v>23.799999999930151</v>
      </c>
      <c r="AO43" s="18">
        <f>AN43*G43</f>
        <v>-15.470000000508735</v>
      </c>
      <c r="AP43" s="9" t="str">
        <f>D43&amp;","&amp;C43</f>
        <v>461771.6,721483.02</v>
      </c>
    </row>
    <row r="44" spans="1:44" s="46" customFormat="1">
      <c r="A44" s="20">
        <f>A43+1</f>
        <v>3</v>
      </c>
      <c r="B44" s="44"/>
      <c r="C44" s="60">
        <v>721460.34</v>
      </c>
      <c r="D44" s="60">
        <v>461772.25</v>
      </c>
      <c r="E44" s="79"/>
      <c r="F44" s="72">
        <f>IF(C45=0,C44-$C$42,C44-C45)</f>
        <v>-0.59999999997671694</v>
      </c>
      <c r="G44" s="72">
        <f>IF(D45=0,D44-$D$42,D44-D45)</f>
        <v>17.419999999983702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17.430329887853649</v>
      </c>
      <c r="N44" s="22">
        <f>IF(F44=0,,ATAN(G44/F44))</f>
        <v>-1.5363667686809288</v>
      </c>
      <c r="O44" s="22">
        <f>ABS(DEGREES(N44))</f>
        <v>88.027331629569247</v>
      </c>
      <c r="P44" s="24" t="str">
        <f>TEXT(INT(O44),"00")</f>
        <v>88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02</v>
      </c>
      <c r="U44" s="24" t="str">
        <f>IF(L44="",IF(G44&gt;0,"W","E"),"")</f>
        <v>W</v>
      </c>
      <c r="V44" s="44"/>
      <c r="W44" s="22">
        <f>IF(S44="due",90*(I44+K44),S44+T44/60)</f>
        <v>88.033333333333331</v>
      </c>
      <c r="X44" s="22">
        <f>IF(R44="",W44,IF(R44="N",IF(U44="E",180+W44,180-W44),IF(U44="E",360-W44,W44)))</f>
        <v>91.966666666666669</v>
      </c>
      <c r="Y44" s="22">
        <f>RADIANS(X44)</f>
        <v>1.6051211354174517</v>
      </c>
      <c r="Z44" s="64"/>
      <c r="AA44" s="58">
        <f>-M44*COS(Y44)</f>
        <v>0.5981752605479087</v>
      </c>
      <c r="AB44" s="58">
        <f>-M44*SIN(Y44)</f>
        <v>-17.42006275410834</v>
      </c>
      <c r="AC44" s="64"/>
      <c r="AD44" s="82">
        <f>$AA$40/$M$40*M44</f>
        <v>-3.3534225488481793E-4</v>
      </c>
      <c r="AE44" s="82">
        <f>$AB$40/$M$40*M44</f>
        <v>-1.11232344334575E-3</v>
      </c>
      <c r="AF44" s="22">
        <f>AA44-AD44</f>
        <v>0.59851060280279356</v>
      </c>
      <c r="AG44" s="22">
        <f>AB44-AE44</f>
        <v>-17.418950430664996</v>
      </c>
      <c r="AH44" s="64"/>
      <c r="AI44" s="25">
        <f>A44</f>
        <v>3</v>
      </c>
      <c r="AJ44" s="82">
        <f t="shared" si="1"/>
        <v>721460.24631085049</v>
      </c>
      <c r="AK44" s="82">
        <f t="shared" si="1"/>
        <v>461772.21455425397</v>
      </c>
      <c r="AL44" s="66"/>
      <c r="AM44" s="9" t="str">
        <f>IF(A45=0,A44&amp;" - 1",A44&amp;" - "&amp;A45)</f>
        <v>3 - 4</v>
      </c>
      <c r="AN44" s="18">
        <f>AN43+F43+F44</f>
        <v>45.880000000004657</v>
      </c>
      <c r="AO44" s="18">
        <f>AN44*G44</f>
        <v>799.22959999933335</v>
      </c>
      <c r="AP44" s="9" t="str">
        <f>D44&amp;","&amp;C44</f>
        <v>461772.25,721460.34</v>
      </c>
    </row>
    <row r="45" spans="1:44" s="46" customFormat="1">
      <c r="A45" s="20">
        <f>A44+1</f>
        <v>4</v>
      </c>
      <c r="B45" s="44"/>
      <c r="C45" s="60">
        <v>721460.94</v>
      </c>
      <c r="D45" s="60">
        <v>461754.83</v>
      </c>
      <c r="E45" s="79"/>
      <c r="F45" s="72">
        <f>IF(C46=0,C45-$C$42,C45-C46)</f>
        <v>-22.64000000001397</v>
      </c>
      <c r="G45" s="72">
        <f>IF(D46=0,D45-$D$42,D45-D46)</f>
        <v>0.40000000002328306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22.643533293208709</v>
      </c>
      <c r="N45" s="22">
        <f>IF(F45=0,,ATAN(G45/F45))</f>
        <v>-1.7666006512916339E-2</v>
      </c>
      <c r="O45" s="22">
        <f>ABS(DEGREES(N45))</f>
        <v>1.0121876140407309</v>
      </c>
      <c r="P45" s="24" t="str">
        <f>TEXT(INT(O45),"00")</f>
        <v>01</v>
      </c>
      <c r="Q45" s="25" t="str">
        <f>TEXT((O45-P45)*60,"00")</f>
        <v>01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01</v>
      </c>
      <c r="U45" s="24" t="str">
        <f>IF(L45="",IF(G45&gt;0,"W","E"),"")</f>
        <v>W</v>
      </c>
      <c r="V45" s="44"/>
      <c r="W45" s="22">
        <f>IF(S45="due",90*(I45+K45),S45+T45/60)</f>
        <v>1.0166666666666666</v>
      </c>
      <c r="X45" s="22">
        <f>IF(R45="",W45,IF(R45="N",IF(U45="E",180+W45,180-W45),IF(U45="E",360-W45,W45)))</f>
        <v>178.98333333333332</v>
      </c>
      <c r="Y45" s="22">
        <f>RADIANS(X45)</f>
        <v>3.1238484728611837</v>
      </c>
      <c r="Z45" s="64"/>
      <c r="AA45" s="58">
        <f>-M45*COS(Y45)</f>
        <v>22.639968661148849</v>
      </c>
      <c r="AB45" s="58">
        <f>-M45*SIN(Y45)</f>
        <v>-0.40176986304253348</v>
      </c>
      <c r="AC45" s="64"/>
      <c r="AD45" s="82">
        <f>$AA$40/$M$40*M45</f>
        <v>-4.3563911652615828E-4</v>
      </c>
      <c r="AE45" s="82">
        <f>$AB$40/$M$40*M45</f>
        <v>-1.4450060947938566E-3</v>
      </c>
      <c r="AF45" s="22">
        <f>AA45-AD45</f>
        <v>22.640404300265374</v>
      </c>
      <c r="AG45" s="22">
        <f>AB45-AE45</f>
        <v>-0.40032485694773962</v>
      </c>
      <c r="AH45" s="64"/>
      <c r="AI45" s="25">
        <f>A45</f>
        <v>4</v>
      </c>
      <c r="AJ45" s="82">
        <f t="shared" ref="AJ45" si="2">AJ44+AF44</f>
        <v>721460.84482145333</v>
      </c>
      <c r="AK45" s="82">
        <f t="shared" ref="AK45" si="3">AK44+AG44</f>
        <v>461754.79560382332</v>
      </c>
      <c r="AL45" s="66"/>
      <c r="AM45" s="9" t="str">
        <f>IF(A46=0,A45&amp;" - 1",A45&amp;" - "&amp;A46)</f>
        <v>4 - 1</v>
      </c>
      <c r="AN45" s="18">
        <f>AN44+F44+F45</f>
        <v>22.64000000001397</v>
      </c>
      <c r="AO45" s="18">
        <f>AN45*G45</f>
        <v>9.0560000005327161</v>
      </c>
      <c r="AP45" s="9" t="str">
        <f>D45&amp;","&amp;C45</f>
        <v>461754.83,721460.94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95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672.27489999840839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336.13744999920419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5.1874215028584903E-3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14409.883858521427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14000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14000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74.750141381387522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-3.8699888686933026E-3</v>
      </c>
      <c r="AB40" s="91">
        <f>SUM(AB42:AB65536)</f>
        <v>-3.4543491434000373E-3</v>
      </c>
      <c r="AC40" s="91"/>
      <c r="AD40" s="91">
        <f>SUM(AD42:AD65536)</f>
        <v>-3.869988868693303E-3</v>
      </c>
      <c r="AE40" s="91">
        <f>SUM(AE42:AE65536)</f>
        <v>-3.4543491434000373E-3</v>
      </c>
      <c r="AF40" s="91">
        <f>SUM(AF42:AF65536)</f>
        <v>5.5511151231257827E-16</v>
      </c>
      <c r="AG40" s="91">
        <f>SUM(AG42:AG65536)</f>
        <v>0</v>
      </c>
      <c r="AH40" s="92"/>
      <c r="AI40" s="93">
        <v>1</v>
      </c>
      <c r="AJ40" s="92">
        <f>AJ44+AF44</f>
        <v>721427.45387976267</v>
      </c>
      <c r="AK40" s="92">
        <f>AK44+AG44</f>
        <v>461771.13994226273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</v>
      </c>
      <c r="G41" s="72">
        <f>IF(D42=0,D41-$D$41,D41-D42)</f>
        <v>662.60999999998603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691.84753529949171</v>
      </c>
      <c r="N41" s="36">
        <f>IF(F41=0,,ATAN(G41/F41))</f>
        <v>-1.2790391073007958</v>
      </c>
      <c r="O41" s="36">
        <f>ABS(DEGREES(N41))</f>
        <v>73.283542680516035</v>
      </c>
      <c r="P41" s="37" t="str">
        <f>TEXT(INT(O41),"00")</f>
        <v>73</v>
      </c>
      <c r="Q41" s="38" t="str">
        <f>TEXT((O41-P41)*60,"00")</f>
        <v>17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73.283333333333331</v>
      </c>
      <c r="X41" s="22">
        <f>IF(R41="",W41,IF(R41="N",IF(U41="E",180+W41,180-W41),IF(U41="E",360-W41,W41)))</f>
        <v>106.71666666666667</v>
      </c>
      <c r="Y41" s="22">
        <f>RADIANS(X41)</f>
        <v>1.8625572000866153</v>
      </c>
      <c r="Z41" s="64"/>
      <c r="AA41" s="58">
        <f>-M41*COS(Y41)</f>
        <v>199.00242104151124</v>
      </c>
      <c r="AB41" s="58">
        <f>-M41*SIN(Y41)</f>
        <v>-662.60927288983703</v>
      </c>
      <c r="AC41" s="64"/>
      <c r="AD41" s="22">
        <v>0</v>
      </c>
      <c r="AE41" s="22">
        <v>0</v>
      </c>
      <c r="AF41" s="22">
        <f t="shared" ref="AF41:AG43" si="0">AA41-AD41</f>
        <v>199.00242104151124</v>
      </c>
      <c r="AG41" s="22">
        <f t="shared" si="0"/>
        <v>-662.60927288983703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721427.62</v>
      </c>
      <c r="D42" s="60">
        <v>461787.61</v>
      </c>
      <c r="E42" s="79"/>
      <c r="F42" s="72">
        <f>IF(C43=0,C42-$C$42,C42-C43)</f>
        <v>22.64000000001397</v>
      </c>
      <c r="G42" s="72">
        <f>IF(D43=0,D42-$D$42,D42-D43)</f>
        <v>1.3299999999580905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22.679032166309945</v>
      </c>
      <c r="N42" s="36">
        <f>IF(F42=0,,ATAN(G42/F42))</f>
        <v>5.8678144766767255E-2</v>
      </c>
      <c r="O42" s="36">
        <f>ABS(DEGREES(N42))</f>
        <v>3.362010044793422</v>
      </c>
      <c r="P42" s="37" t="str">
        <f>TEXT(INT(O42),"00")</f>
        <v>03</v>
      </c>
      <c r="Q42" s="38" t="str">
        <f>TEXT((O42-P42)*60,"00")</f>
        <v>22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22</v>
      </c>
      <c r="U42" s="40" t="str">
        <f>IF(L42="",IF(G42&gt;0,"W","E"),"")</f>
        <v>W</v>
      </c>
      <c r="V42" s="44"/>
      <c r="W42" s="22">
        <f>IF(S42="due",90*(I42+K42),S42+T42/60)</f>
        <v>3.3666666666666667</v>
      </c>
      <c r="X42" s="22">
        <f>IF(R42="",W42,IF(R42="N",IF(U42="E",180+W42,180-W42),IF(U42="E",360-W42,W42)))</f>
        <v>3.3666666666666667</v>
      </c>
      <c r="Y42" s="22">
        <f>RADIANS(X42)</f>
        <v>5.8759418150475765E-2</v>
      </c>
      <c r="Z42" s="64"/>
      <c r="AA42" s="58">
        <f>-M42*COS(Y42)</f>
        <v>-22.639891831641052</v>
      </c>
      <c r="AB42" s="58">
        <f>-M42*SIN(Y42)</f>
        <v>-1.3318400249706603</v>
      </c>
      <c r="AC42" s="64"/>
      <c r="AD42" s="82">
        <f>$AA$40/$M$40*M42</f>
        <v>-1.1741463014571718E-3</v>
      </c>
      <c r="AE42" s="82">
        <f>$AB$40/$M$40*M42</f>
        <v>-1.0480421025175653E-3</v>
      </c>
      <c r="AF42" s="22">
        <f t="shared" si="0"/>
        <v>-22.638717685339593</v>
      </c>
      <c r="AG42" s="22">
        <f t="shared" si="0"/>
        <v>-1.3307919828681427</v>
      </c>
      <c r="AH42" s="63"/>
      <c r="AI42" s="38">
        <f>A42</f>
        <v>1</v>
      </c>
      <c r="AJ42" s="82">
        <f t="shared" ref="AJ42:AK44" si="1">AJ41+AF41</f>
        <v>721427.62242104148</v>
      </c>
      <c r="AK42" s="82">
        <f t="shared" si="1"/>
        <v>461787.61072711012</v>
      </c>
      <c r="AL42" s="66"/>
      <c r="AM42" s="9" t="str">
        <f>IF(A43=0,A42&amp;" - 1",A42&amp;" - "&amp;A43)</f>
        <v>1 - 2</v>
      </c>
      <c r="AN42" s="18">
        <f>F42</f>
        <v>22.64000000001397</v>
      </c>
      <c r="AO42" s="18">
        <f>AN42*G42</f>
        <v>30.111199999069747</v>
      </c>
      <c r="AP42" s="9" t="str">
        <f>D42&amp;","&amp;C42</f>
        <v>461787.61,721427.62</v>
      </c>
    </row>
    <row r="43" spans="1:44">
      <c r="A43" s="20">
        <f>A42+1</f>
        <v>2</v>
      </c>
      <c r="B43" s="44"/>
      <c r="C43" s="60">
        <v>721404.98</v>
      </c>
      <c r="D43" s="60">
        <v>461786.28</v>
      </c>
      <c r="E43" s="79"/>
      <c r="F43" s="72">
        <f>IF(C44=0,C43-$C$42,C43-C44)</f>
        <v>-0.81000000005587935</v>
      </c>
      <c r="G43" s="72">
        <f>IF(D44=0,D43-$D$42,D43-D44)</f>
        <v>13.880000000004657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13.903614637935698</v>
      </c>
      <c r="N43" s="36">
        <f>IF(F43=0,,ATAN(G43/F43))</f>
        <v>-1.512505089926792</v>
      </c>
      <c r="O43" s="36">
        <f>ABS(DEGREES(N43))</f>
        <v>86.660158144860219</v>
      </c>
      <c r="P43" s="37" t="str">
        <f>TEXT(INT(O43),"00")</f>
        <v>86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86.666666666666671</v>
      </c>
      <c r="X43" s="22">
        <f>IF(R43="",W43,IF(R43="N",IF(U43="E",180+W43,180-W43),IF(U43="E",360-W43,W43)))</f>
        <v>93.333333333333329</v>
      </c>
      <c r="Y43" s="22">
        <f>RADIANS(X43)</f>
        <v>1.6289739685280409</v>
      </c>
      <c r="Z43" s="64"/>
      <c r="AA43" s="58">
        <f>-M43*COS(Y43)</f>
        <v>0.80842329435995774</v>
      </c>
      <c r="AB43" s="58">
        <f>-M43*SIN(Y43)</f>
        <v>-13.880091922511031</v>
      </c>
      <c r="AC43" s="64"/>
      <c r="AD43" s="82">
        <f>$AA$40/$M$40*M43</f>
        <v>-7.1982250319609564E-4</v>
      </c>
      <c r="AE43" s="82">
        <f>$AB$40/$M$40*M43</f>
        <v>-6.4251302308140055E-4</v>
      </c>
      <c r="AF43" s="22">
        <f t="shared" si="0"/>
        <v>0.80914311686315388</v>
      </c>
      <c r="AG43" s="22">
        <f t="shared" si="0"/>
        <v>-13.87944940948795</v>
      </c>
      <c r="AH43" s="64"/>
      <c r="AI43" s="25">
        <f>A43</f>
        <v>2</v>
      </c>
      <c r="AJ43" s="82">
        <f t="shared" si="1"/>
        <v>721404.98370335612</v>
      </c>
      <c r="AK43" s="82">
        <f t="shared" si="1"/>
        <v>461786.27993512724</v>
      </c>
      <c r="AL43" s="66"/>
      <c r="AM43" s="9" t="str">
        <f>IF(A44=0,A43&amp;" - 1",A43&amp;" - "&amp;A44)</f>
        <v>2 - 3</v>
      </c>
      <c r="AN43" s="18">
        <f>AN42+F42+F43</f>
        <v>44.46999999997206</v>
      </c>
      <c r="AO43" s="18">
        <f>AN43*G43</f>
        <v>617.24359999981925</v>
      </c>
      <c r="AP43" s="9" t="str">
        <f>D43&amp;","&amp;C43</f>
        <v>461786.28,721404.98</v>
      </c>
    </row>
    <row r="44" spans="1:44" s="46" customFormat="1">
      <c r="A44" s="20">
        <f>A43+1</f>
        <v>3</v>
      </c>
      <c r="B44" s="44"/>
      <c r="C44" s="60">
        <v>721405.79</v>
      </c>
      <c r="D44" s="60">
        <v>461772.4</v>
      </c>
      <c r="E44" s="79"/>
      <c r="F44" s="72">
        <f>IF(C45=0,C44-$C$42,C44-C45)</f>
        <v>-21.659999999916181</v>
      </c>
      <c r="G44" s="72">
        <f>IF(D45=0,D44-$D$42,D44-D45)</f>
        <v>1.2600000000093132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21.696617247773727</v>
      </c>
      <c r="N44" s="22">
        <f>IF(F44=0,,ATAN(G44/F44))</f>
        <v>-5.8106261261775614E-2</v>
      </c>
      <c r="O44" s="22">
        <f>ABS(DEGREES(N44))</f>
        <v>3.3292435335842523</v>
      </c>
      <c r="P44" s="24" t="str">
        <f>TEXT(INT(O44),"00")</f>
        <v>03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20</v>
      </c>
      <c r="U44" s="24" t="str">
        <f>IF(L44="",IF(G44&gt;0,"W","E"),"")</f>
        <v>W</v>
      </c>
      <c r="V44" s="44"/>
      <c r="W44" s="22">
        <f>IF(S44="due",90*(I44+K44),S44+T44/60)</f>
        <v>3.3333333333333335</v>
      </c>
      <c r="X44" s="22">
        <f>IF(R44="",W44,IF(R44="N",IF(U44="E",180+W44,180-W44),IF(U44="E",360-W44,W44)))</f>
        <v>176.66666666666666</v>
      </c>
      <c r="Y44" s="22">
        <f>RADIANS(X44)</f>
        <v>3.0834150118566486</v>
      </c>
      <c r="Z44" s="64"/>
      <c r="AA44" s="58">
        <f>-M44*COS(Y44)</f>
        <v>21.659910005341619</v>
      </c>
      <c r="AB44" s="58">
        <f>-M44*SIN(Y44)</f>
        <v>-1.2615460978078898</v>
      </c>
      <c r="AC44" s="64"/>
      <c r="AD44" s="82">
        <f>$AA$40/$M$40*M44</f>
        <v>-1.1232843936545456E-3</v>
      </c>
      <c r="AE44" s="82">
        <f>$AB$40/$M$40*M44</f>
        <v>-1.0026428019999345E-3</v>
      </c>
      <c r="AF44" s="22">
        <f>AA44-AD44</f>
        <v>21.661033289735272</v>
      </c>
      <c r="AG44" s="22">
        <f>AB44-AE44</f>
        <v>-1.2605434550058898</v>
      </c>
      <c r="AH44" s="64"/>
      <c r="AI44" s="25">
        <f>A44</f>
        <v>3</v>
      </c>
      <c r="AJ44" s="82">
        <f t="shared" si="1"/>
        <v>721405.79284647293</v>
      </c>
      <c r="AK44" s="82">
        <f t="shared" si="1"/>
        <v>461772.40048571775</v>
      </c>
      <c r="AL44" s="66"/>
      <c r="AM44" s="9" t="str">
        <f>IF(A45=0,A44&amp;" - 1",A44&amp;" - "&amp;A45)</f>
        <v>3 - 4</v>
      </c>
      <c r="AN44" s="18">
        <f>AN43+F43+F44</f>
        <v>22</v>
      </c>
      <c r="AO44" s="18">
        <f>AN44*G44</f>
        <v>27.720000000204891</v>
      </c>
      <c r="AP44" s="9" t="str">
        <f>D44&amp;","&amp;C44</f>
        <v>461772.4,721405.79</v>
      </c>
    </row>
    <row r="45" spans="1:44" s="46" customFormat="1">
      <c r="A45" s="20">
        <f>A44+1</f>
        <v>4</v>
      </c>
      <c r="B45" s="44"/>
      <c r="C45" s="60">
        <v>721427.45</v>
      </c>
      <c r="D45" s="60">
        <v>461771.14</v>
      </c>
      <c r="E45" s="79"/>
      <c r="F45" s="72">
        <f>IF(C46=0,C45-$C$42,C45-C46)</f>
        <v>-0.17000000004190952</v>
      </c>
      <c r="G45" s="72">
        <f>IF(D46=0,D45-$D$42,D45-D46)</f>
        <v>-16.46999999997206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16.470877329368157</v>
      </c>
      <c r="N45" s="22">
        <f>IF(F45=0,,ATAN(G45/F45))</f>
        <v>1.5604748961215578</v>
      </c>
      <c r="O45" s="22">
        <f>ABS(DEGREES(N45))</f>
        <v>89.40862558388082</v>
      </c>
      <c r="P45" s="24" t="str">
        <f>TEXT(INT(O45),"00")</f>
        <v>89</v>
      </c>
      <c r="Q45" s="25" t="str">
        <f>TEXT((O45-P45)*60,"00")</f>
        <v>25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25</v>
      </c>
      <c r="U45" s="24" t="str">
        <f>IF(L45="",IF(G45&gt;0,"W","E"),"")</f>
        <v>E</v>
      </c>
      <c r="V45" s="44"/>
      <c r="W45" s="22">
        <f>IF(S45="due",90*(I45+K45),S45+T45/60)</f>
        <v>89.416666666666671</v>
      </c>
      <c r="X45" s="22">
        <f>IF(R45="",W45,IF(R45="N",IF(U45="E",180+W45,180-W45),IF(U45="E",360-W45,W45)))</f>
        <v>269.41666666666669</v>
      </c>
      <c r="Y45" s="22">
        <f>RADIANS(X45)</f>
        <v>4.7022078930813898</v>
      </c>
      <c r="Z45" s="64"/>
      <c r="AA45" s="58">
        <f>-M45*COS(Y45)</f>
        <v>0.16768854307078149</v>
      </c>
      <c r="AB45" s="58">
        <f>-M45*SIN(Y45)</f>
        <v>16.470023696146182</v>
      </c>
      <c r="AC45" s="64"/>
      <c r="AD45" s="82">
        <f>$AA$40/$M$40*M45</f>
        <v>-8.5273567038548993E-4</v>
      </c>
      <c r="AE45" s="82">
        <f>$AB$40/$M$40*M45</f>
        <v>-7.6115121580113689E-4</v>
      </c>
      <c r="AF45" s="22">
        <f>AA45-AD45</f>
        <v>0.16854127874116698</v>
      </c>
      <c r="AG45" s="22">
        <f>AB45-AE45</f>
        <v>16.470784847361983</v>
      </c>
      <c r="AH45" s="64"/>
      <c r="AI45" s="25">
        <f>A45</f>
        <v>4</v>
      </c>
      <c r="AJ45" s="82">
        <f t="shared" ref="AJ45" si="2">AJ44+AF44</f>
        <v>721427.45387976267</v>
      </c>
      <c r="AK45" s="82">
        <f t="shared" ref="AK45" si="3">AK44+AG44</f>
        <v>461771.13994226273</v>
      </c>
      <c r="AL45" s="66"/>
      <c r="AM45" s="9" t="str">
        <f>IF(A46=0,A45&amp;" - 1",A45&amp;" - "&amp;A46)</f>
        <v>4 - 1</v>
      </c>
      <c r="AN45" s="18">
        <f>AN44+F44+F45</f>
        <v>0.17000000004190952</v>
      </c>
      <c r="AO45" s="18">
        <f>AN45*G45</f>
        <v>-2.7999000006855002</v>
      </c>
      <c r="AP45" s="9" t="str">
        <f>D45&amp;","&amp;C45</f>
        <v>461771.14,721427.45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718.4590000020354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359.2295000010177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7.1755381190890069E-4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106909.17254879962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110000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110000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76.713084290417569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-4.4822024401719451E-4</v>
      </c>
      <c r="AB40" s="91">
        <f>SUM(AB42:AB65536)</f>
        <v>-5.6034104422053588E-4</v>
      </c>
      <c r="AC40" s="91"/>
      <c r="AD40" s="91">
        <f>SUM(AD42:AD65536)</f>
        <v>-4.4822024401719446E-4</v>
      </c>
      <c r="AE40" s="91">
        <f>SUM(AE42:AE65536)</f>
        <v>-5.6034104422053588E-4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721483.0670197478</v>
      </c>
      <c r="AK40" s="92">
        <f>AK44+AG44</f>
        <v>461738.06511116034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-254.95999999996275</v>
      </c>
      <c r="G41" s="72">
        <f>IF(D42=0,D41-$D$41,D41-D42)</f>
        <v>695.78999999997905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741.03193298261567</v>
      </c>
      <c r="N41" s="36">
        <f>IF(F41=0,,ATAN(G41/F41))</f>
        <v>-1.2195580513417523</v>
      </c>
      <c r="O41" s="36">
        <f>ABS(DEGREES(N41))</f>
        <v>69.875529213081379</v>
      </c>
      <c r="P41" s="37" t="str">
        <f>TEXT(INT(O41),"00")</f>
        <v>69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69.88333333333334</v>
      </c>
      <c r="X41" s="22">
        <f>IF(R41="",W41,IF(R41="N",IF(U41="E",180+W41,180-W41),IF(U41="E",360-W41,W41)))</f>
        <v>110.11666666666666</v>
      </c>
      <c r="Y41" s="22">
        <f>RADIANS(X41)</f>
        <v>1.9218983946544224</v>
      </c>
      <c r="Z41" s="64"/>
      <c r="AA41" s="58">
        <f>-M41*COS(Y41)</f>
        <v>254.86522575361806</v>
      </c>
      <c r="AB41" s="58">
        <f>-M41*SIN(Y41)</f>
        <v>-695.82472103361567</v>
      </c>
      <c r="AC41" s="64"/>
      <c r="AD41" s="22">
        <v>0</v>
      </c>
      <c r="AE41" s="22">
        <v>0</v>
      </c>
      <c r="AF41" s="22">
        <f t="shared" ref="AF41:AG43" si="0">AA41-AD41</f>
        <v>254.86522575361806</v>
      </c>
      <c r="AG41" s="22">
        <f t="shared" si="0"/>
        <v>-695.82472103361567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721483.58</v>
      </c>
      <c r="D42" s="60">
        <v>461754.43</v>
      </c>
      <c r="E42" s="79"/>
      <c r="F42" s="72">
        <f>IF(C43=0,C42-$C$42,C42-C43)</f>
        <v>22.64000000001397</v>
      </c>
      <c r="G42" s="72">
        <f>IF(D43=0,D42-$D$42,D42-D43)</f>
        <v>-0.40000000002328306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22.643533293208709</v>
      </c>
      <c r="N42" s="36">
        <f>IF(F42=0,,ATAN(G42/F42))</f>
        <v>-1.7666006512916339E-2</v>
      </c>
      <c r="O42" s="36">
        <f>ABS(DEGREES(N42))</f>
        <v>1.0121876140407309</v>
      </c>
      <c r="P42" s="37" t="str">
        <f>TEXT(INT(O42),"00")</f>
        <v>01</v>
      </c>
      <c r="Q42" s="38" t="str">
        <f>TEXT((O42-P42)*60,"00")</f>
        <v>01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01</v>
      </c>
      <c r="U42" s="40" t="str">
        <f>IF(L42="",IF(G42&gt;0,"W","E"),"")</f>
        <v>E</v>
      </c>
      <c r="V42" s="44"/>
      <c r="W42" s="22">
        <f>IF(S42="due",90*(I42+K42),S42+T42/60)</f>
        <v>1.0166666666666666</v>
      </c>
      <c r="X42" s="22">
        <f>IF(R42="",W42,IF(R42="N",IF(U42="E",180+W42,180-W42),IF(U42="E",360-W42,W42)))</f>
        <v>358.98333333333335</v>
      </c>
      <c r="Y42" s="22">
        <f>RADIANS(X42)</f>
        <v>6.2654411264509777</v>
      </c>
      <c r="Z42" s="64"/>
      <c r="AA42" s="58">
        <f>-M42*COS(Y42)</f>
        <v>-22.639968661148849</v>
      </c>
      <c r="AB42" s="58">
        <f>-M42*SIN(Y42)</f>
        <v>0.40176986304251616</v>
      </c>
      <c r="AC42" s="64"/>
      <c r="AD42" s="82">
        <f>$AA$40/$M$40*M42</f>
        <v>-1.3230194186523211E-4</v>
      </c>
      <c r="AE42" s="82">
        <f>$AB$40/$M$40*M42</f>
        <v>-1.6539683168421298E-4</v>
      </c>
      <c r="AF42" s="22">
        <f t="shared" si="0"/>
        <v>-22.639836359206985</v>
      </c>
      <c r="AG42" s="22">
        <f t="shared" si="0"/>
        <v>0.40193525987420037</v>
      </c>
      <c r="AH42" s="63"/>
      <c r="AI42" s="38">
        <f>A42</f>
        <v>1</v>
      </c>
      <c r="AJ42" s="82">
        <f t="shared" ref="AJ42:AK44" si="1">AJ41+AF41</f>
        <v>721483.48522575363</v>
      </c>
      <c r="AK42" s="82">
        <f t="shared" si="1"/>
        <v>461754.39527896635</v>
      </c>
      <c r="AL42" s="66"/>
      <c r="AM42" s="9" t="str">
        <f>IF(A43=0,A42&amp;" - 1",A42&amp;" - "&amp;A43)</f>
        <v>1 - 2</v>
      </c>
      <c r="AN42" s="18">
        <f>F42</f>
        <v>22.64000000001397</v>
      </c>
      <c r="AO42" s="18">
        <f>AN42*G42</f>
        <v>-9.0560000005327161</v>
      </c>
      <c r="AP42" s="9" t="str">
        <f>D42&amp;","&amp;C42</f>
        <v>461754.43,721483.58</v>
      </c>
    </row>
    <row r="43" spans="1:44">
      <c r="A43" s="20">
        <f>A42+1</f>
        <v>2</v>
      </c>
      <c r="B43" s="44"/>
      <c r="C43" s="60">
        <v>721460.94</v>
      </c>
      <c r="D43" s="60">
        <v>461754.83</v>
      </c>
      <c r="E43" s="79"/>
      <c r="F43" s="72">
        <f>IF(C44=0,C43-$C$42,C43-C44)</f>
        <v>-0.80000000004656613</v>
      </c>
      <c r="G43" s="72">
        <f>IF(D44=0,D43-$D$42,D43-D44)</f>
        <v>16.290000000037253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16.309632123419835</v>
      </c>
      <c r="N43" s="36">
        <f>IF(F43=0,,ATAN(G43/F43))</f>
        <v>-1.5217258671503888</v>
      </c>
      <c r="O43" s="36">
        <f>ABS(DEGREES(N43))</f>
        <v>87.188469763602683</v>
      </c>
      <c r="P43" s="37" t="str">
        <f>TEXT(INT(O43),"00")</f>
        <v>87</v>
      </c>
      <c r="Q43" s="38" t="str">
        <f>TEXT((O43-P43)*60,"00")</f>
        <v>11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11</v>
      </c>
      <c r="U43" s="40" t="str">
        <f>IF(L43="",IF(G43&gt;0,"W","E"),"")</f>
        <v>W</v>
      </c>
      <c r="V43" s="44"/>
      <c r="W43" s="22">
        <f>IF(S43="due",90*(I43+K43),S43+T43/60)</f>
        <v>87.183333333333337</v>
      </c>
      <c r="X43" s="22">
        <f>IF(R43="",W43,IF(R43="N",IF(U43="E",180+W43,180-W43),IF(U43="E",360-W43,W43)))</f>
        <v>92.816666666666663</v>
      </c>
      <c r="Y43" s="22">
        <f>RADIANS(X43)</f>
        <v>1.6199564340594035</v>
      </c>
      <c r="Z43" s="64"/>
      <c r="AA43" s="58">
        <f>-M43*COS(Y43)</f>
        <v>0.8014603565597207</v>
      </c>
      <c r="AB43" s="58">
        <f>-M43*SIN(Y43)</f>
        <v>-16.289928216482458</v>
      </c>
      <c r="AC43" s="64"/>
      <c r="AD43" s="82">
        <f>$AA$40/$M$40*M43</f>
        <v>-9.5294138644130383E-5</v>
      </c>
      <c r="AE43" s="82">
        <f>$AB$40/$M$40*M43</f>
        <v>-1.1913164982771312E-4</v>
      </c>
      <c r="AF43" s="22">
        <f t="shared" si="0"/>
        <v>0.80155565069836487</v>
      </c>
      <c r="AG43" s="22">
        <f t="shared" si="0"/>
        <v>-16.28980908483263</v>
      </c>
      <c r="AH43" s="64"/>
      <c r="AI43" s="25">
        <f>A43</f>
        <v>2</v>
      </c>
      <c r="AJ43" s="82">
        <f t="shared" si="1"/>
        <v>721460.84538939444</v>
      </c>
      <c r="AK43" s="82">
        <f t="shared" si="1"/>
        <v>461754.79721422622</v>
      </c>
      <c r="AL43" s="66"/>
      <c r="AM43" s="9" t="str">
        <f>IF(A44=0,A43&amp;" - 1",A43&amp;" - "&amp;A44)</f>
        <v>2 - 3</v>
      </c>
      <c r="AN43" s="18">
        <f>AN42+F42+F43</f>
        <v>44.479999999981374</v>
      </c>
      <c r="AO43" s="18">
        <f>AN43*G43</f>
        <v>724.57920000135357</v>
      </c>
      <c r="AP43" s="9" t="str">
        <f>D43&amp;","&amp;C43</f>
        <v>461754.83,721460.94</v>
      </c>
    </row>
    <row r="44" spans="1:44" s="46" customFormat="1">
      <c r="A44" s="20">
        <f>A43+1</f>
        <v>3</v>
      </c>
      <c r="B44" s="44"/>
      <c r="C44" s="60">
        <v>721461.74</v>
      </c>
      <c r="D44" s="60">
        <v>461738.54</v>
      </c>
      <c r="E44" s="79"/>
      <c r="F44" s="72">
        <f>IF(C45=0,C44-$C$42,C44-C45)</f>
        <v>-21.42000000004191</v>
      </c>
      <c r="G44" s="72">
        <f>IF(D45=0,D44-$D$42,D44-D45)</f>
        <v>0.44000000000232831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21.424518664413384</v>
      </c>
      <c r="N44" s="22">
        <f>IF(F44=0,,ATAN(G44/F44))</f>
        <v>-2.0538661479515656E-2</v>
      </c>
      <c r="O44" s="22">
        <f>ABS(DEGREES(N44))</f>
        <v>1.1767786196241663</v>
      </c>
      <c r="P44" s="24" t="str">
        <f>TEXT(INT(O44),"00")</f>
        <v>01</v>
      </c>
      <c r="Q44" s="25" t="str">
        <f>TEXT((O44-P44)*60,"00")</f>
        <v>11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1.1833333333333333</v>
      </c>
      <c r="X44" s="22">
        <f>IF(R44="",W44,IF(R44="N",IF(U44="E",180+W44,180-W44),IF(U44="E",360-W44,W44)))</f>
        <v>178.81666666666666</v>
      </c>
      <c r="Y44" s="22">
        <f>RADIANS(X44)</f>
        <v>3.120939590774527</v>
      </c>
      <c r="Z44" s="64"/>
      <c r="AA44" s="58">
        <f>-M44*COS(Y44)</f>
        <v>21.419949523285389</v>
      </c>
      <c r="AB44" s="58">
        <f>-M44*SIN(Y44)</f>
        <v>-0.44245047372947938</v>
      </c>
      <c r="AC44" s="64"/>
      <c r="AD44" s="82">
        <f>$AA$40/$M$40*M44</f>
        <v>-1.2517946674337832E-4</v>
      </c>
      <c r="AE44" s="82">
        <f>$AB$40/$M$40*M44</f>
        <v>-1.5649269314855767E-4</v>
      </c>
      <c r="AF44" s="22">
        <f>AA44-AD44</f>
        <v>21.420074702752132</v>
      </c>
      <c r="AG44" s="22">
        <f>AB44-AE44</f>
        <v>-0.44229398103633083</v>
      </c>
      <c r="AH44" s="64"/>
      <c r="AI44" s="25">
        <f>A44</f>
        <v>3</v>
      </c>
      <c r="AJ44" s="82">
        <f t="shared" si="1"/>
        <v>721461.6469450451</v>
      </c>
      <c r="AK44" s="82">
        <f t="shared" si="1"/>
        <v>461738.50740514137</v>
      </c>
      <c r="AL44" s="66"/>
      <c r="AM44" s="9" t="str">
        <f>IF(A45=0,A44&amp;" - 1",A44&amp;" - "&amp;A45)</f>
        <v>3 - 4</v>
      </c>
      <c r="AN44" s="18">
        <f>AN43+F43+F44</f>
        <v>22.259999999892898</v>
      </c>
      <c r="AO44" s="18">
        <f>AN44*G44</f>
        <v>9.7944000000047033</v>
      </c>
      <c r="AP44" s="9" t="str">
        <f>D44&amp;","&amp;C44</f>
        <v>461738.54,721461.74</v>
      </c>
    </row>
    <row r="45" spans="1:44" s="46" customFormat="1">
      <c r="A45" s="20">
        <f>A44+1</f>
        <v>4</v>
      </c>
      <c r="B45" s="44"/>
      <c r="C45" s="60">
        <v>721483.16</v>
      </c>
      <c r="D45" s="60">
        <v>461738.1</v>
      </c>
      <c r="E45" s="79"/>
      <c r="F45" s="72">
        <f>IF(C46=0,C45-$C$42,C45-C46)</f>
        <v>-0.41999999992549419</v>
      </c>
      <c r="G45" s="72">
        <f>IF(D46=0,D45-$D$42,D45-D46)</f>
        <v>-16.330000000016298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16.335400209375639</v>
      </c>
      <c r="N45" s="22">
        <f>IF(F45=0,,ATAN(G45/F45))</f>
        <v>1.5450824610606859</v>
      </c>
      <c r="O45" s="22">
        <f>ABS(DEGREES(N45))</f>
        <v>88.526704018463661</v>
      </c>
      <c r="P45" s="24" t="str">
        <f>TEXT(INT(O45),"00")</f>
        <v>88</v>
      </c>
      <c r="Q45" s="25" t="str">
        <f>TEXT((O45-P45)*60,"00")</f>
        <v>32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32</v>
      </c>
      <c r="U45" s="24" t="str">
        <f>IF(L45="",IF(G45&gt;0,"W","E"),"")</f>
        <v>E</v>
      </c>
      <c r="V45" s="44"/>
      <c r="W45" s="22">
        <f>IF(S45="due",90*(I45+K45),S45+T45/60)</f>
        <v>88.533333333333331</v>
      </c>
      <c r="X45" s="22">
        <f>IF(R45="",W45,IF(R45="N",IF(U45="E",180+W45,180-W45),IF(U45="E",360-W45,W45)))</f>
        <v>268.5333333333333</v>
      </c>
      <c r="Y45" s="22">
        <f>RADIANS(X45)</f>
        <v>4.6867908180221054</v>
      </c>
      <c r="Z45" s="64"/>
      <c r="AA45" s="58">
        <f>-M45*COS(Y45)</f>
        <v>0.41811056105972361</v>
      </c>
      <c r="AB45" s="58">
        <f>-M45*SIN(Y45)</f>
        <v>16.3300484861252</v>
      </c>
      <c r="AC45" s="64"/>
      <c r="AD45" s="82">
        <f>$AA$40/$M$40*M45</f>
        <v>-9.5444696764453659E-5</v>
      </c>
      <c r="AE45" s="82">
        <f>$AB$40/$M$40*M45</f>
        <v>-1.193198695600521E-4</v>
      </c>
      <c r="AF45" s="22">
        <f>AA45-AD45</f>
        <v>0.41820600575648809</v>
      </c>
      <c r="AG45" s="22">
        <f>AB45-AE45</f>
        <v>16.330167805994762</v>
      </c>
      <c r="AH45" s="64"/>
      <c r="AI45" s="25">
        <f>A45</f>
        <v>4</v>
      </c>
      <c r="AJ45" s="82">
        <f t="shared" ref="AJ45" si="2">AJ44+AF44</f>
        <v>721483.0670197478</v>
      </c>
      <c r="AK45" s="82">
        <f t="shared" ref="AK45" si="3">AK44+AG44</f>
        <v>461738.06511116034</v>
      </c>
      <c r="AL45" s="66"/>
      <c r="AM45" s="9" t="str">
        <f>IF(A46=0,A45&amp;" - 1",A45&amp;" - "&amp;A46)</f>
        <v>4 - 1</v>
      </c>
      <c r="AN45" s="18">
        <f>AN44+F44+F45</f>
        <v>0.41999999992549419</v>
      </c>
      <c r="AO45" s="18">
        <f>AN45*G45</f>
        <v>-6.8585999987901651</v>
      </c>
      <c r="AP45" s="9" t="str">
        <f>D45&amp;","&amp;C45</f>
        <v>461738.1,721483.16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R21" sqref="R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742.90220000273632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371.45110000136816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4.4013867645669863E-3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17817.185201852979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78.420323129274465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3.8302160003489405E-3</v>
      </c>
      <c r="AB40" s="91">
        <f>SUM(AB42:AB65536)</f>
        <v>2.1683290437515268E-3</v>
      </c>
      <c r="AC40" s="91"/>
      <c r="AD40" s="91">
        <f>SUM(AD42:AD65536)</f>
        <v>3.8302160003489396E-3</v>
      </c>
      <c r="AE40" s="91">
        <f>SUM(AE42:AE65536)</f>
        <v>2.1683290437515264E-3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721505.82637088152</v>
      </c>
      <c r="AK40" s="92">
        <f>AK44+AG44</f>
        <v>461754.99389781151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-254.95999999996275</v>
      </c>
      <c r="G41" s="72">
        <f>IF(D42=0,D41-$D$41,D41-D42)</f>
        <v>695.78999999997905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741.03193298261567</v>
      </c>
      <c r="N41" s="36">
        <f>IF(F41=0,,ATAN(G41/F41))</f>
        <v>-1.2195580513417523</v>
      </c>
      <c r="O41" s="36">
        <f>ABS(DEGREES(N41))</f>
        <v>69.875529213081379</v>
      </c>
      <c r="P41" s="37" t="str">
        <f>TEXT(INT(O41),"00")</f>
        <v>69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69.88333333333334</v>
      </c>
      <c r="X41" s="22">
        <f>IF(R41="",W41,IF(R41="N",IF(U41="E",180+W41,180-W41),IF(U41="E",360-W41,W41)))</f>
        <v>110.11666666666666</v>
      </c>
      <c r="Y41" s="22">
        <f>RADIANS(X41)</f>
        <v>1.9218983946544224</v>
      </c>
      <c r="Z41" s="64"/>
      <c r="AA41" s="58">
        <f>-M41*COS(Y41)</f>
        <v>254.86522575361806</v>
      </c>
      <c r="AB41" s="58">
        <f>-M41*SIN(Y41)</f>
        <v>-695.82472103361567</v>
      </c>
      <c r="AC41" s="64"/>
      <c r="AD41" s="22">
        <v>0</v>
      </c>
      <c r="AE41" s="22">
        <v>0</v>
      </c>
      <c r="AF41" s="22">
        <f t="shared" ref="AF41:AG43" si="0">AA41-AD41</f>
        <v>254.86522575361806</v>
      </c>
      <c r="AG41" s="22">
        <f t="shared" si="0"/>
        <v>-695.82472103361567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721483.58</v>
      </c>
      <c r="D42" s="60">
        <v>461754.43</v>
      </c>
      <c r="E42" s="79"/>
      <c r="F42" s="72">
        <f>IF(C43=0,C42-$C$42,C42-C43)</f>
        <v>0.41999999992549419</v>
      </c>
      <c r="G42" s="72">
        <f>IF(D43=0,D42-$D$42,D42-D43)</f>
        <v>16.330000000016298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16.335400209375639</v>
      </c>
      <c r="N42" s="36">
        <f>IF(F42=0,,ATAN(G42/F42))</f>
        <v>1.5450824610606859</v>
      </c>
      <c r="O42" s="36">
        <f>ABS(DEGREES(N42))</f>
        <v>88.526704018463661</v>
      </c>
      <c r="P42" s="37" t="str">
        <f>TEXT(INT(O42),"00")</f>
        <v>88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32</v>
      </c>
      <c r="U42" s="40" t="str">
        <f>IF(L42="",IF(G42&gt;0,"W","E"),"")</f>
        <v>W</v>
      </c>
      <c r="V42" s="44"/>
      <c r="W42" s="22">
        <f>IF(S42="due",90*(I42+K42),S42+T42/60)</f>
        <v>88.533333333333331</v>
      </c>
      <c r="X42" s="22">
        <f>IF(R42="",W42,IF(R42="N",IF(U42="E",180+W42,180-W42),IF(U42="E",360-W42,W42)))</f>
        <v>88.533333333333331</v>
      </c>
      <c r="Y42" s="22">
        <f>RADIANS(X42)</f>
        <v>1.5451981644323132</v>
      </c>
      <c r="Z42" s="64"/>
      <c r="AA42" s="58">
        <f>-M42*COS(Y42)</f>
        <v>-0.41811056105970712</v>
      </c>
      <c r="AB42" s="58">
        <f>-M42*SIN(Y42)</f>
        <v>-16.3300484861252</v>
      </c>
      <c r="AC42" s="64"/>
      <c r="AD42" s="82">
        <f>$AA$40/$M$40*M42</f>
        <v>7.978558204983626E-4</v>
      </c>
      <c r="AE42" s="82">
        <f>$AB$40/$M$40*M42</f>
        <v>4.5167529668175286E-4</v>
      </c>
      <c r="AF42" s="22">
        <f t="shared" si="0"/>
        <v>-0.41890841688020547</v>
      </c>
      <c r="AG42" s="22">
        <f t="shared" si="0"/>
        <v>-16.330500161421881</v>
      </c>
      <c r="AH42" s="63"/>
      <c r="AI42" s="38">
        <f>A42</f>
        <v>1</v>
      </c>
      <c r="AJ42" s="82">
        <f t="shared" ref="AJ42:AK44" si="1">AJ41+AF41</f>
        <v>721483.48522575363</v>
      </c>
      <c r="AK42" s="82">
        <f t="shared" si="1"/>
        <v>461754.39527896635</v>
      </c>
      <c r="AL42" s="66"/>
      <c r="AM42" s="9" t="str">
        <f>IF(A43=0,A42&amp;" - 1",A42&amp;" - "&amp;A43)</f>
        <v>1 - 2</v>
      </c>
      <c r="AN42" s="18">
        <f>F42</f>
        <v>0.41999999992549419</v>
      </c>
      <c r="AO42" s="18">
        <f>AN42*G42</f>
        <v>6.8585999987901651</v>
      </c>
      <c r="AP42" s="9" t="str">
        <f>D42&amp;","&amp;C42</f>
        <v>461754.43,721483.58</v>
      </c>
    </row>
    <row r="43" spans="1:44">
      <c r="A43" s="20">
        <f>A42+1</f>
        <v>2</v>
      </c>
      <c r="B43" s="44"/>
      <c r="C43" s="60">
        <v>721483.16</v>
      </c>
      <c r="D43" s="60">
        <v>461738.1</v>
      </c>
      <c r="E43" s="79"/>
      <c r="F43" s="72">
        <f>IF(C44=0,C43-$C$42,C43-C44)</f>
        <v>-23.880000000004657</v>
      </c>
      <c r="G43" s="72">
        <f>IF(D44=0,D43-$D$42,D43-D44)</f>
        <v>-1.1400000000139698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23.907195569540445</v>
      </c>
      <c r="N43" s="36">
        <f>IF(F43=0,,ATAN(G43/F43))</f>
        <v>4.7702477754727399E-2</v>
      </c>
      <c r="O43" s="36">
        <f>ABS(DEGREES(N43))</f>
        <v>2.7331506476625753</v>
      </c>
      <c r="P43" s="37" t="str">
        <f>TEXT(INT(O43),"00")</f>
        <v>02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2.7333333333333334</v>
      </c>
      <c r="X43" s="22">
        <f>IF(R43="",W43,IF(R43="N",IF(U43="E",180+W43,180-W43),IF(U43="E",360-W43,W43)))</f>
        <v>182.73333333333332</v>
      </c>
      <c r="Y43" s="22">
        <f>RADIANS(X43)</f>
        <v>3.1892983198109714</v>
      </c>
      <c r="Z43" s="64"/>
      <c r="AA43" s="58">
        <f>-M43*COS(Y43)</f>
        <v>23.879996365031516</v>
      </c>
      <c r="AB43" s="58">
        <f>-M43*SIN(Y43)</f>
        <v>1.1400761405870203</v>
      </c>
      <c r="AC43" s="64"/>
      <c r="AD43" s="82">
        <f>$AA$40/$M$40*M43</f>
        <v>1.1676784708343282E-3</v>
      </c>
      <c r="AE43" s="82">
        <f>$AB$40/$M$40*M43</f>
        <v>6.6103612481457495E-4</v>
      </c>
      <c r="AF43" s="22">
        <f t="shared" si="0"/>
        <v>23.878828686560681</v>
      </c>
      <c r="AG43" s="22">
        <f t="shared" si="0"/>
        <v>1.1394151044622058</v>
      </c>
      <c r="AH43" s="64"/>
      <c r="AI43" s="25">
        <f>A43</f>
        <v>2</v>
      </c>
      <c r="AJ43" s="82">
        <f t="shared" si="1"/>
        <v>721483.06631733675</v>
      </c>
      <c r="AK43" s="82">
        <f t="shared" si="1"/>
        <v>461738.0647788049</v>
      </c>
      <c r="AL43" s="66"/>
      <c r="AM43" s="9" t="str">
        <f>IF(A44=0,A43&amp;" - 1",A43&amp;" - "&amp;A44)</f>
        <v>2 - 3</v>
      </c>
      <c r="AN43" s="18">
        <f>AN42+F42+F43</f>
        <v>-23.040000000153668</v>
      </c>
      <c r="AO43" s="18">
        <f>AN43*G43</f>
        <v>26.265600000497045</v>
      </c>
      <c r="AP43" s="9" t="str">
        <f>D43&amp;","&amp;C43</f>
        <v>461738.1,721483.16</v>
      </c>
    </row>
    <row r="44" spans="1:44" s="46" customFormat="1">
      <c r="A44" s="20">
        <f>A43+1</f>
        <v>3</v>
      </c>
      <c r="B44" s="44"/>
      <c r="C44" s="60">
        <v>721507.04</v>
      </c>
      <c r="D44" s="60">
        <v>461739.24</v>
      </c>
      <c r="E44" s="79"/>
      <c r="F44" s="72">
        <f>IF(C45=0,C44-$C$42,C44-C45)</f>
        <v>1.1199999999953434</v>
      </c>
      <c r="G44" s="72">
        <f>IF(D45=0,D44-$D$42,D44-D45)</f>
        <v>-15.790000000037253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15.829671506420025</v>
      </c>
      <c r="N44" s="22">
        <f>IF(F44=0,,ATAN(G44/F44))</f>
        <v>-1.499983956037487</v>
      </c>
      <c r="O44" s="22">
        <f>ABS(DEGREES(N44))</f>
        <v>85.942750018284826</v>
      </c>
      <c r="P44" s="24" t="str">
        <f>TEXT(INT(O44),"00")</f>
        <v>85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85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85.95</v>
      </c>
      <c r="X44" s="22">
        <f>IF(R44="",W44,IF(R44="N",IF(U44="E",180+W44,180-W44),IF(U44="E",360-W44,W44)))</f>
        <v>274.05</v>
      </c>
      <c r="Y44" s="22">
        <f>RADIANS(X44)</f>
        <v>4.7830748150904601</v>
      </c>
      <c r="Z44" s="64"/>
      <c r="AA44" s="58">
        <f>-M44*COS(Y44)</f>
        <v>-1.1180019867789148</v>
      </c>
      <c r="AB44" s="58">
        <f>-M44*SIN(Y44)</f>
        <v>15.790141594004927</v>
      </c>
      <c r="AC44" s="64"/>
      <c r="AD44" s="82">
        <f>$AA$40/$M$40*M44</f>
        <v>7.7315495097117243E-4</v>
      </c>
      <c r="AE44" s="82">
        <f>$AB$40/$M$40*M44</f>
        <v>4.3769185219798371E-4</v>
      </c>
      <c r="AF44" s="22">
        <f>AA44-AD44</f>
        <v>-1.1187751417298859</v>
      </c>
      <c r="AG44" s="22">
        <f>AB44-AE44</f>
        <v>15.789703902152729</v>
      </c>
      <c r="AH44" s="64"/>
      <c r="AI44" s="25">
        <f>A44</f>
        <v>3</v>
      </c>
      <c r="AJ44" s="82">
        <f t="shared" si="1"/>
        <v>721506.9451460233</v>
      </c>
      <c r="AK44" s="82">
        <f t="shared" si="1"/>
        <v>461739.20419390936</v>
      </c>
      <c r="AL44" s="66"/>
      <c r="AM44" s="9" t="str">
        <f>IF(A45=0,A44&amp;" - 1",A44&amp;" - "&amp;A45)</f>
        <v>3 - 4</v>
      </c>
      <c r="AN44" s="18">
        <f>AN43+F43+F44</f>
        <v>-45.800000000162981</v>
      </c>
      <c r="AO44" s="18">
        <f>AN44*G44</f>
        <v>723.18200000427964</v>
      </c>
      <c r="AP44" s="9" t="str">
        <f>D44&amp;","&amp;C44</f>
        <v>461739.24,721507.04</v>
      </c>
    </row>
    <row r="45" spans="1:44" s="46" customFormat="1">
      <c r="A45" s="20">
        <f>A44+1</f>
        <v>4</v>
      </c>
      <c r="B45" s="44"/>
      <c r="C45" s="60">
        <v>721505.92</v>
      </c>
      <c r="D45" s="60">
        <v>461755.03</v>
      </c>
      <c r="E45" s="79"/>
      <c r="F45" s="72">
        <f>IF(C46=0,C45-$C$42,C45-C46)</f>
        <v>22.340000000083819</v>
      </c>
      <c r="G45" s="72">
        <f>IF(D46=0,D45-$D$42,D45-D46)</f>
        <v>0.6000000000349246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22.348055843938347</v>
      </c>
      <c r="N45" s="22">
        <f>IF(F45=0,,ATAN(G45/F45))</f>
        <v>2.6851199450261608E-2</v>
      </c>
      <c r="O45" s="22">
        <f>ABS(DEGREES(N45))</f>
        <v>1.5384604033639864</v>
      </c>
      <c r="P45" s="24" t="str">
        <f>TEXT(INT(O45),"00")</f>
        <v>01</v>
      </c>
      <c r="Q45" s="25" t="str">
        <f>TEXT((O45-P45)*60,"00")</f>
        <v>32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32</v>
      </c>
      <c r="U45" s="24" t="str">
        <f>IF(L45="",IF(G45&gt;0,"W","E"),"")</f>
        <v>W</v>
      </c>
      <c r="V45" s="44"/>
      <c r="W45" s="22">
        <f>IF(S45="due",90*(I45+K45),S45+T45/60)</f>
        <v>1.5333333333333332</v>
      </c>
      <c r="X45" s="22">
        <f>IF(R45="",W45,IF(R45="N",IF(U45="E",180+W45,180-W45),IF(U45="E",360-W45,W45)))</f>
        <v>1.5333333333333332</v>
      </c>
      <c r="Y45" s="22">
        <f>RADIANS(X45)</f>
        <v>2.6761715197246384E-2</v>
      </c>
      <c r="Z45" s="64"/>
      <c r="AA45" s="58">
        <f>-M45*COS(Y45)</f>
        <v>-22.340053601192547</v>
      </c>
      <c r="AB45" s="58">
        <f>-M45*SIN(Y45)</f>
        <v>-0.59800091942299538</v>
      </c>
      <c r="AC45" s="64"/>
      <c r="AD45" s="82">
        <f>$AA$40/$M$40*M45</f>
        <v>1.0915267580450768E-3</v>
      </c>
      <c r="AE45" s="82">
        <f>$AB$40/$M$40*M45</f>
        <v>6.1792577005721501E-4</v>
      </c>
      <c r="AF45" s="22">
        <f>AA45-AD45</f>
        <v>-22.341145127950593</v>
      </c>
      <c r="AG45" s="22">
        <f>AB45-AE45</f>
        <v>-0.59861884519305264</v>
      </c>
      <c r="AH45" s="64"/>
      <c r="AI45" s="25">
        <f>A45</f>
        <v>4</v>
      </c>
      <c r="AJ45" s="82">
        <f t="shared" ref="AJ45" si="2">AJ44+AF44</f>
        <v>721505.82637088152</v>
      </c>
      <c r="AK45" s="82">
        <f t="shared" ref="AK45" si="3">AK44+AG44</f>
        <v>461754.99389781151</v>
      </c>
      <c r="AL45" s="66"/>
      <c r="AM45" s="9" t="str">
        <f>IF(A46=0,A45&amp;" - 1",A45&amp;" - "&amp;A46)</f>
        <v>4 - 1</v>
      </c>
      <c r="AN45" s="18">
        <f>AN44+F44+F45</f>
        <v>-22.340000000083819</v>
      </c>
      <c r="AO45" s="18">
        <f>AN45*G45</f>
        <v>-13.404000000830507</v>
      </c>
      <c r="AP45" s="9" t="str">
        <f>D45&amp;","&amp;C45</f>
        <v>461755.03,721505.92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779.20169999860957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389.60084999930478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4.7608303462527103E-3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16864.286931725979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80.288008992474047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3.5551361409243976E-3</v>
      </c>
      <c r="AB40" s="91">
        <f>SUM(AB42:AB65536)</f>
        <v>3.1664668962889664E-3</v>
      </c>
      <c r="AC40" s="91"/>
      <c r="AD40" s="91">
        <f>SUM(AD42:AD65536)</f>
        <v>3.5551361409243976E-3</v>
      </c>
      <c r="AE40" s="91">
        <f>SUM(AE42:AE65536)</f>
        <v>3.1664668962889655E-3</v>
      </c>
      <c r="AF40" s="91">
        <f>SUM(AF42:AF65536)</f>
        <v>1.0547118733938987E-15</v>
      </c>
      <c r="AG40" s="91">
        <f>SUM(AG42:AG65536)</f>
        <v>0</v>
      </c>
      <c r="AH40" s="92"/>
      <c r="AI40" s="93">
        <v>1</v>
      </c>
      <c r="AJ40" s="92">
        <f>AJ44+AF44</f>
        <v>721483.14885450329</v>
      </c>
      <c r="AK40" s="92">
        <f>AK44+AG44</f>
        <v>461738.09700162918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-255.02000000001863</v>
      </c>
      <c r="G41" s="72">
        <f>IF(D42=0,D41-$D$41,D41-D42)</f>
        <v>728.18999999994412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771.5541954392628</v>
      </c>
      <c r="N41" s="36">
        <f>IF(F41=0,,ATAN(G41/F41))</f>
        <v>-1.2339337276521314</v>
      </c>
      <c r="O41" s="36">
        <f>ABS(DEGREES(N41))</f>
        <v>70.699194793312287</v>
      </c>
      <c r="P41" s="37" t="str">
        <f>TEXT(INT(O41),"00")</f>
        <v>70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70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70.7</v>
      </c>
      <c r="X41" s="22">
        <f>IF(R41="",W41,IF(R41="N",IF(U41="E",180+W41,180-W41),IF(U41="E",360-W41,W41)))</f>
        <v>109.3</v>
      </c>
      <c r="Y41" s="22">
        <f>RADIANS(X41)</f>
        <v>1.9076448724298021</v>
      </c>
      <c r="Z41" s="64"/>
      <c r="AA41" s="58">
        <f>-M41*COS(Y41)</f>
        <v>255.00976635094725</v>
      </c>
      <c r="AB41" s="58">
        <f>-M41*SIN(Y41)</f>
        <v>-728.19358385360931</v>
      </c>
      <c r="AC41" s="64"/>
      <c r="AD41" s="22">
        <v>0</v>
      </c>
      <c r="AE41" s="22">
        <v>0</v>
      </c>
      <c r="AF41" s="22">
        <f t="shared" ref="AF41:AG43" si="0">AA41-AD41</f>
        <v>255.00976635094725</v>
      </c>
      <c r="AG41" s="22">
        <f t="shared" si="0"/>
        <v>-728.19358385360931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721483.64</v>
      </c>
      <c r="D42" s="60">
        <v>461722.03</v>
      </c>
      <c r="E42" s="79"/>
      <c r="F42" s="72">
        <f>IF(C43=0,C42-$C$42,C42-C43)</f>
        <v>-23.489999999990687</v>
      </c>
      <c r="G42" s="72">
        <f>IF(D43=0,D42-$D$42,D42-D43)</f>
        <v>-0.3999999999650754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23.493405457692475</v>
      </c>
      <c r="N42" s="36">
        <f>IF(F42=0,,ATAN(G42/F42))</f>
        <v>1.7026877136885072E-2</v>
      </c>
      <c r="O42" s="36">
        <f>ABS(DEGREES(N42))</f>
        <v>0.97556819823130947</v>
      </c>
      <c r="P42" s="37" t="str">
        <f>TEXT(INT(O42),"00")</f>
        <v>00</v>
      </c>
      <c r="Q42" s="38" t="str">
        <f>TEXT((O42-P42)*60,"00")</f>
        <v>59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59</v>
      </c>
      <c r="U42" s="40" t="str">
        <f>IF(L42="",IF(G42&gt;0,"W","E"),"")</f>
        <v>E</v>
      </c>
      <c r="V42" s="44"/>
      <c r="W42" s="22">
        <f>IF(S42="due",90*(I42+K42),S42+T42/60)</f>
        <v>0.98333333333333328</v>
      </c>
      <c r="X42" s="22">
        <f>IF(R42="",W42,IF(R42="N",IF(U42="E",180+W42,180-W42),IF(U42="E",360-W42,W42)))</f>
        <v>180.98333333333332</v>
      </c>
      <c r="Y42" s="22">
        <f>RADIANS(X42)</f>
        <v>3.1587550579010704</v>
      </c>
      <c r="Z42" s="64"/>
      <c r="AA42" s="58">
        <f>-M42*COS(Y42)</f>
        <v>23.489945573393463</v>
      </c>
      <c r="AB42" s="58">
        <f>-M42*SIN(Y42)</f>
        <v>0.40318352960827475</v>
      </c>
      <c r="AC42" s="64"/>
      <c r="AD42" s="82">
        <f>$AA$40/$M$40*M42</f>
        <v>1.0402830492889932E-3</v>
      </c>
      <c r="AE42" s="82">
        <f>$AB$40/$M$40*M42</f>
        <v>9.2655293855712555E-4</v>
      </c>
      <c r="AF42" s="22">
        <f t="shared" si="0"/>
        <v>23.488905290344174</v>
      </c>
      <c r="AG42" s="22">
        <f t="shared" si="0"/>
        <v>0.4022569766697176</v>
      </c>
      <c r="AH42" s="63"/>
      <c r="AI42" s="38">
        <f>A42</f>
        <v>1</v>
      </c>
      <c r="AJ42" s="82">
        <f t="shared" ref="AJ42:AK44" si="1">AJ41+AF41</f>
        <v>721483.62976635096</v>
      </c>
      <c r="AK42" s="82">
        <f t="shared" si="1"/>
        <v>461722.02641614637</v>
      </c>
      <c r="AL42" s="66"/>
      <c r="AM42" s="9" t="str">
        <f>IF(A43=0,A42&amp;" - 1",A42&amp;" - "&amp;A43)</f>
        <v>1 - 2</v>
      </c>
      <c r="AN42" s="18">
        <f>F42</f>
        <v>-23.489999999990687</v>
      </c>
      <c r="AO42" s="18">
        <f>AN42*G42</f>
        <v>9.3959999991758956</v>
      </c>
      <c r="AP42" s="9" t="str">
        <f>D42&amp;","&amp;C42</f>
        <v>461722.03,721483.64</v>
      </c>
    </row>
    <row r="43" spans="1:44">
      <c r="A43" s="20">
        <f>A42+1</f>
        <v>2</v>
      </c>
      <c r="B43" s="44"/>
      <c r="C43" s="60">
        <v>721507.13</v>
      </c>
      <c r="D43" s="60">
        <v>461722.43</v>
      </c>
      <c r="E43" s="79"/>
      <c r="F43" s="72">
        <f>IF(C44=0,C43-$C$42,C43-C44)</f>
        <v>8.999999996740371E-2</v>
      </c>
      <c r="G43" s="72">
        <f>IF(D44=0,D43-$D$42,D43-D44)</f>
        <v>-16.809999999997672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16.810240926290017</v>
      </c>
      <c r="N43" s="36">
        <f>IF(F43=0,,ATAN(G43/F43))</f>
        <v>-1.565442421974143</v>
      </c>
      <c r="O43" s="36">
        <f>ABS(DEGREES(N43))</f>
        <v>89.693243849856074</v>
      </c>
      <c r="P43" s="37" t="str">
        <f>TEXT(INT(O43),"00")</f>
        <v>89</v>
      </c>
      <c r="Q43" s="38" t="str">
        <f>TEXT((O43-P43)*60,"00")</f>
        <v>42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42</v>
      </c>
      <c r="U43" s="40" t="str">
        <f>IF(L43="",IF(G43&gt;0,"W","E"),"")</f>
        <v>E</v>
      </c>
      <c r="V43" s="44"/>
      <c r="W43" s="22">
        <f>IF(S43="due",90*(I43+K43),S43+T43/60)</f>
        <v>89.7</v>
      </c>
      <c r="X43" s="22">
        <f>IF(R43="",W43,IF(R43="N",IF(U43="E",180+W43,180-W43),IF(U43="E",360-W43,W43)))</f>
        <v>270.3</v>
      </c>
      <c r="Y43" s="22">
        <f>RADIANS(X43)</f>
        <v>4.7176249681406732</v>
      </c>
      <c r="Z43" s="64"/>
      <c r="AA43" s="58">
        <f>-M43*COS(Y43)</f>
        <v>-8.8017813487510074E-2</v>
      </c>
      <c r="AB43" s="58">
        <f>-M43*SIN(Y43)</f>
        <v>16.810010495666702</v>
      </c>
      <c r="AC43" s="64"/>
      <c r="AD43" s="82">
        <f>$AA$40/$M$40*M43</f>
        <v>7.4435393036464557E-4</v>
      </c>
      <c r="AE43" s="82">
        <f>$AB$40/$M$40*M43</f>
        <v>6.6297660235576197E-4</v>
      </c>
      <c r="AF43" s="22">
        <f t="shared" si="0"/>
        <v>-8.8762167417874724E-2</v>
      </c>
      <c r="AG43" s="22">
        <f t="shared" si="0"/>
        <v>16.809347519064346</v>
      </c>
      <c r="AH43" s="64"/>
      <c r="AI43" s="25">
        <f>A43</f>
        <v>2</v>
      </c>
      <c r="AJ43" s="82">
        <f t="shared" si="1"/>
        <v>721507.11867164134</v>
      </c>
      <c r="AK43" s="82">
        <f t="shared" si="1"/>
        <v>461722.42867312307</v>
      </c>
      <c r="AL43" s="66"/>
      <c r="AM43" s="9" t="str">
        <f>IF(A44=0,A43&amp;" - 1",A43&amp;" - "&amp;A44)</f>
        <v>2 - 3</v>
      </c>
      <c r="AN43" s="18">
        <f>AN42+F42+F43</f>
        <v>-46.89000000001397</v>
      </c>
      <c r="AO43" s="18">
        <f>AN43*G43</f>
        <v>788.22090000012565</v>
      </c>
      <c r="AP43" s="9" t="str">
        <f>D43&amp;","&amp;C43</f>
        <v>461722.43,721507.13</v>
      </c>
    </row>
    <row r="44" spans="1:44" s="46" customFormat="1">
      <c r="A44" s="20">
        <f>A43+1</f>
        <v>3</v>
      </c>
      <c r="B44" s="44"/>
      <c r="C44" s="60">
        <v>721507.04</v>
      </c>
      <c r="D44" s="60">
        <v>461739.24</v>
      </c>
      <c r="E44" s="79"/>
      <c r="F44" s="72">
        <f>IF(C45=0,C44-$C$42,C44-C45)</f>
        <v>23.880000000004657</v>
      </c>
      <c r="G44" s="72">
        <f>IF(D45=0,D44-$D$42,D44-D45)</f>
        <v>1.1400000000139698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23.907195569540445</v>
      </c>
      <c r="N44" s="22">
        <f>IF(F44=0,,ATAN(G44/F44))</f>
        <v>4.7702477754727399E-2</v>
      </c>
      <c r="O44" s="22">
        <f>ABS(DEGREES(N44))</f>
        <v>2.7331506476625753</v>
      </c>
      <c r="P44" s="24" t="str">
        <f>TEXT(INT(O44),"00")</f>
        <v>02</v>
      </c>
      <c r="Q44" s="25" t="str">
        <f>TEXT((O44-P44)*60,"00")</f>
        <v>44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44</v>
      </c>
      <c r="U44" s="24" t="str">
        <f>IF(L44="",IF(G44&gt;0,"W","E"),"")</f>
        <v>W</v>
      </c>
      <c r="V44" s="44"/>
      <c r="W44" s="22">
        <f>IF(S44="due",90*(I44+K44),S44+T44/60)</f>
        <v>2.7333333333333334</v>
      </c>
      <c r="X44" s="22">
        <f>IF(R44="",W44,IF(R44="N",IF(U44="E",180+W44,180-W44),IF(U44="E",360-W44,W44)))</f>
        <v>2.7333333333333334</v>
      </c>
      <c r="Y44" s="22">
        <f>RADIANS(X44)</f>
        <v>4.770566622117834E-2</v>
      </c>
      <c r="Z44" s="64"/>
      <c r="AA44" s="58">
        <f>-M44*COS(Y44)</f>
        <v>-23.879996365031516</v>
      </c>
      <c r="AB44" s="58">
        <f>-M44*SIN(Y44)</f>
        <v>-1.1400761405870234</v>
      </c>
      <c r="AC44" s="64"/>
      <c r="AD44" s="82">
        <f>$AA$40/$M$40*M44</f>
        <v>1.0586055883561379E-3</v>
      </c>
      <c r="AE44" s="82">
        <f>$AB$40/$M$40*M44</f>
        <v>9.4287234549747111E-4</v>
      </c>
      <c r="AF44" s="22">
        <f>AA44-AD44</f>
        <v>-23.881054970619871</v>
      </c>
      <c r="AG44" s="22">
        <f>AB44-AE44</f>
        <v>-1.1410190129325208</v>
      </c>
      <c r="AH44" s="64"/>
      <c r="AI44" s="25">
        <f>A44</f>
        <v>3</v>
      </c>
      <c r="AJ44" s="82">
        <f t="shared" si="1"/>
        <v>721507.02990947396</v>
      </c>
      <c r="AK44" s="82">
        <f t="shared" si="1"/>
        <v>461739.23802064214</v>
      </c>
      <c r="AL44" s="66"/>
      <c r="AM44" s="9" t="str">
        <f>IF(A45=0,A44&amp;" - 1",A44&amp;" - "&amp;A45)</f>
        <v>3 - 4</v>
      </c>
      <c r="AN44" s="18">
        <f>AN43+F43+F44</f>
        <v>-22.92000000004191</v>
      </c>
      <c r="AO44" s="18">
        <f>AN44*G44</f>
        <v>-26.128800000367967</v>
      </c>
      <c r="AP44" s="9" t="str">
        <f>D44&amp;","&amp;C44</f>
        <v>461739.24,721507.04</v>
      </c>
    </row>
    <row r="45" spans="1:44" s="46" customFormat="1">
      <c r="A45" s="20">
        <f>A44+1</f>
        <v>4</v>
      </c>
      <c r="B45" s="44"/>
      <c r="C45" s="60">
        <v>721483.16</v>
      </c>
      <c r="D45" s="60">
        <v>461738.1</v>
      </c>
      <c r="E45" s="79"/>
      <c r="F45" s="72">
        <f>IF(C46=0,C45-$C$42,C45-C46)</f>
        <v>-0.47999999998137355</v>
      </c>
      <c r="G45" s="72">
        <f>IF(D46=0,D45-$D$42,D45-D46)</f>
        <v>16.069999999948777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16.077167038951103</v>
      </c>
      <c r="N45" s="22">
        <f>IF(F45=0,,ATAN(G45/F45))</f>
        <v>-1.5409358832275393</v>
      </c>
      <c r="O45" s="22">
        <f>ABS(DEGREES(N45))</f>
        <v>88.289122609201854</v>
      </c>
      <c r="P45" s="24" t="str">
        <f>TEXT(INT(O45),"00")</f>
        <v>88</v>
      </c>
      <c r="Q45" s="25" t="str">
        <f>TEXT((O45-P45)*60,"00")</f>
        <v>17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17</v>
      </c>
      <c r="U45" s="24" t="str">
        <f>IF(L45="",IF(G45&gt;0,"W","E"),"")</f>
        <v>W</v>
      </c>
      <c r="V45" s="44"/>
      <c r="W45" s="22">
        <f>IF(S45="due",90*(I45+K45),S45+T45/60)</f>
        <v>88.283333333333331</v>
      </c>
      <c r="X45" s="22">
        <f>IF(R45="",W45,IF(R45="N",IF(U45="E",180+W45,180-W45),IF(U45="E",360-W45,W45)))</f>
        <v>91.716666666666669</v>
      </c>
      <c r="Y45" s="22">
        <f>RADIANS(X45)</f>
        <v>1.6007578122874659</v>
      </c>
      <c r="Z45" s="64"/>
      <c r="AA45" s="58">
        <f>-M45*COS(Y45)</f>
        <v>0.48162374126648866</v>
      </c>
      <c r="AB45" s="58">
        <f>-M45*SIN(Y45)</f>
        <v>-16.069951417791664</v>
      </c>
      <c r="AC45" s="64"/>
      <c r="AD45" s="82">
        <f>$AA$40/$M$40*M45</f>
        <v>7.1189357291462081E-4</v>
      </c>
      <c r="AE45" s="82">
        <f>$AB$40/$M$40*M45</f>
        <v>6.3406500987860733E-4</v>
      </c>
      <c r="AF45" s="22">
        <f>AA45-AD45</f>
        <v>0.48091184769357403</v>
      </c>
      <c r="AG45" s="22">
        <f>AB45-AE45</f>
        <v>-16.070585482801544</v>
      </c>
      <c r="AH45" s="64"/>
      <c r="AI45" s="25">
        <f>A45</f>
        <v>4</v>
      </c>
      <c r="AJ45" s="82">
        <f t="shared" ref="AJ45" si="2">AJ44+AF44</f>
        <v>721483.14885450329</v>
      </c>
      <c r="AK45" s="82">
        <f t="shared" ref="AK45" si="3">AK44+AG44</f>
        <v>461738.09700162918</v>
      </c>
      <c r="AL45" s="66"/>
      <c r="AM45" s="9" t="str">
        <f>IF(A46=0,A45&amp;" - 1",A45&amp;" - "&amp;A46)</f>
        <v>4 - 1</v>
      </c>
      <c r="AN45" s="18">
        <f>AN44+F44+F45</f>
        <v>0.47999999998137355</v>
      </c>
      <c r="AO45" s="18">
        <f>AN45*G45</f>
        <v>7.7135999996760862</v>
      </c>
      <c r="AP45" s="9" t="str">
        <f>D45&amp;","&amp;C45</f>
        <v>461738.1,721483.16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703.87179999996499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351.9358999999825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2.6766210170165441E-3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28271.928107436659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75.673236963945726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2.1848234049315352E-4</v>
      </c>
      <c r="AB40" s="91">
        <f>SUM(AB42:AB65536)</f>
        <v>2.6676891752277498E-3</v>
      </c>
      <c r="AC40" s="91"/>
      <c r="AD40" s="91">
        <f>SUM(AD42:AD65536)</f>
        <v>2.1848234049315354E-4</v>
      </c>
      <c r="AE40" s="91">
        <f>SUM(AE42:AE65536)</f>
        <v>2.6676891752277503E-3</v>
      </c>
      <c r="AF40" s="91">
        <f>SUM(AF42:AF65536)</f>
        <v>0</v>
      </c>
      <c r="AG40" s="91">
        <f>SUM(AG42:AG65536)</f>
        <v>-9.9920072216264089E-16</v>
      </c>
      <c r="AH40" s="92"/>
      <c r="AI40" s="93">
        <v>1</v>
      </c>
      <c r="AJ40" s="92">
        <f>AJ44+AF44</f>
        <v>721462.46983171313</v>
      </c>
      <c r="AK40" s="92">
        <f>AK44+AG44</f>
        <v>461721.54697480862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-255.02000000001863</v>
      </c>
      <c r="G41" s="72">
        <f>IF(D42=0,D41-$D$41,D41-D42)</f>
        <v>728.18999999994412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771.5541954392628</v>
      </c>
      <c r="N41" s="36">
        <f>IF(F41=0,,ATAN(G41/F41))</f>
        <v>-1.2339337276521314</v>
      </c>
      <c r="O41" s="36">
        <f>ABS(DEGREES(N41))</f>
        <v>70.699194793312287</v>
      </c>
      <c r="P41" s="37" t="str">
        <f>TEXT(INT(O41),"00")</f>
        <v>70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70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70.7</v>
      </c>
      <c r="X41" s="22">
        <f>IF(R41="",W41,IF(R41="N",IF(U41="E",180+W41,180-W41),IF(U41="E",360-W41,W41)))</f>
        <v>109.3</v>
      </c>
      <c r="Y41" s="22">
        <f>RADIANS(X41)</f>
        <v>1.9076448724298021</v>
      </c>
      <c r="Z41" s="64"/>
      <c r="AA41" s="58">
        <f>-M41*COS(Y41)</f>
        <v>255.00976635094725</v>
      </c>
      <c r="AB41" s="58">
        <f>-M41*SIN(Y41)</f>
        <v>-728.19358385360931</v>
      </c>
      <c r="AC41" s="64"/>
      <c r="AD41" s="22">
        <v>0</v>
      </c>
      <c r="AE41" s="22">
        <v>0</v>
      </c>
      <c r="AF41" s="22">
        <f t="shared" ref="AF41:AG43" si="0">AA41-AD41</f>
        <v>255.00976635094725</v>
      </c>
      <c r="AG41" s="22">
        <f t="shared" si="0"/>
        <v>-728.19358385360931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721483.64</v>
      </c>
      <c r="D42" s="60">
        <v>461722.03</v>
      </c>
      <c r="E42" s="79"/>
      <c r="F42" s="72">
        <f>IF(C43=0,C42-$C$42,C42-C43)</f>
        <v>0.47999999998137355</v>
      </c>
      <c r="G42" s="72">
        <f>IF(D43=0,D42-$D$42,D42-D43)</f>
        <v>-16.069999999948777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16.077167038951103</v>
      </c>
      <c r="N42" s="36">
        <f>IF(F42=0,,ATAN(G42/F42))</f>
        <v>-1.5409358832275393</v>
      </c>
      <c r="O42" s="36">
        <f>ABS(DEGREES(N42))</f>
        <v>88.289122609201854</v>
      </c>
      <c r="P42" s="37" t="str">
        <f>TEXT(INT(O42),"00")</f>
        <v>88</v>
      </c>
      <c r="Q42" s="38" t="str">
        <f>TEXT((O42-P42)*60,"00")</f>
        <v>17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17</v>
      </c>
      <c r="U42" s="40" t="str">
        <f>IF(L42="",IF(G42&gt;0,"W","E"),"")</f>
        <v>E</v>
      </c>
      <c r="V42" s="44"/>
      <c r="W42" s="22">
        <f>IF(S42="due",90*(I42+K42),S42+T42/60)</f>
        <v>88.283333333333331</v>
      </c>
      <c r="X42" s="22">
        <f>IF(R42="",W42,IF(R42="N",IF(U42="E",180+W42,180-W42),IF(U42="E",360-W42,W42)))</f>
        <v>271.7166666666667</v>
      </c>
      <c r="Y42" s="22">
        <f>RADIANS(X42)</f>
        <v>4.7423504658772595</v>
      </c>
      <c r="Z42" s="64"/>
      <c r="AA42" s="58">
        <f>-M42*COS(Y42)</f>
        <v>-0.48162374126649388</v>
      </c>
      <c r="AB42" s="58">
        <f>-M42*SIN(Y42)</f>
        <v>16.06995141779166</v>
      </c>
      <c r="AC42" s="64"/>
      <c r="AD42" s="82">
        <f>$AA$40/$M$40*M42</f>
        <v>4.6417693019303192E-5</v>
      </c>
      <c r="AE42" s="82">
        <f>$AB$40/$M$40*M42</f>
        <v>5.6676423791111917E-4</v>
      </c>
      <c r="AF42" s="22">
        <f t="shared" si="0"/>
        <v>-0.48167015895951321</v>
      </c>
      <c r="AG42" s="22">
        <f t="shared" si="0"/>
        <v>16.069384653553751</v>
      </c>
      <c r="AH42" s="63"/>
      <c r="AI42" s="38">
        <f>A42</f>
        <v>1</v>
      </c>
      <c r="AJ42" s="82">
        <f t="shared" ref="AJ42:AK44" si="1">AJ41+AF41</f>
        <v>721483.62976635096</v>
      </c>
      <c r="AK42" s="82">
        <f t="shared" si="1"/>
        <v>461722.02641614637</v>
      </c>
      <c r="AL42" s="66"/>
      <c r="AM42" s="9" t="str">
        <f>IF(A43=0,A42&amp;" - 1",A42&amp;" - "&amp;A43)</f>
        <v>1 - 2</v>
      </c>
      <c r="AN42" s="18">
        <f>F42</f>
        <v>0.47999999998137355</v>
      </c>
      <c r="AO42" s="18">
        <f>AN42*G42</f>
        <v>-7.7135999996760862</v>
      </c>
      <c r="AP42" s="9" t="str">
        <f>D42&amp;","&amp;C42</f>
        <v>461722.03,721483.64</v>
      </c>
    </row>
    <row r="43" spans="1:44">
      <c r="A43" s="20">
        <f>A42+1</f>
        <v>2</v>
      </c>
      <c r="B43" s="44"/>
      <c r="C43" s="60">
        <v>721483.16</v>
      </c>
      <c r="D43" s="60">
        <v>461738.1</v>
      </c>
      <c r="E43" s="79"/>
      <c r="F43" s="72">
        <f>IF(C44=0,C43-$C$42,C43-C44)</f>
        <v>21.42000000004191</v>
      </c>
      <c r="G43" s="72">
        <f>IF(D44=0,D43-$D$42,D43-D44)</f>
        <v>-0.44000000000232831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21.424518664413384</v>
      </c>
      <c r="N43" s="36">
        <f>IF(F43=0,,ATAN(G43/F43))</f>
        <v>-2.0538661479515656E-2</v>
      </c>
      <c r="O43" s="36">
        <f>ABS(DEGREES(N43))</f>
        <v>1.1767786196241663</v>
      </c>
      <c r="P43" s="37" t="str">
        <f>TEXT(INT(O43),"00")</f>
        <v>01</v>
      </c>
      <c r="Q43" s="38" t="str">
        <f>TEXT((O43-P43)*60,"00")</f>
        <v>11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11</v>
      </c>
      <c r="U43" s="40" t="str">
        <f>IF(L43="",IF(G43&gt;0,"W","E"),"")</f>
        <v>E</v>
      </c>
      <c r="V43" s="44"/>
      <c r="W43" s="22">
        <f>IF(S43="due",90*(I43+K43),S43+T43/60)</f>
        <v>1.1833333333333333</v>
      </c>
      <c r="X43" s="22">
        <f>IF(R43="",W43,IF(R43="N",IF(U43="E",180+W43,180-W43),IF(U43="E",360-W43,W43)))</f>
        <v>358.81666666666666</v>
      </c>
      <c r="Y43" s="22">
        <f>RADIANS(X43)</f>
        <v>6.2625322443643201</v>
      </c>
      <c r="Z43" s="64"/>
      <c r="AA43" s="58">
        <f>-M43*COS(Y43)</f>
        <v>-21.419949523285389</v>
      </c>
      <c r="AB43" s="58">
        <f>-M43*SIN(Y43)</f>
        <v>0.44245047372948199</v>
      </c>
      <c r="AC43" s="64"/>
      <c r="AD43" s="82">
        <f>$AA$40/$M$40*M43</f>
        <v>6.1856465634877985E-5</v>
      </c>
      <c r="AE43" s="82">
        <f>$AB$40/$M$40*M43</f>
        <v>7.5527305053372173E-4</v>
      </c>
      <c r="AF43" s="22">
        <f t="shared" si="0"/>
        <v>-21.420011379751024</v>
      </c>
      <c r="AG43" s="22">
        <f t="shared" si="0"/>
        <v>0.44169520067894824</v>
      </c>
      <c r="AH43" s="64"/>
      <c r="AI43" s="25">
        <f>A43</f>
        <v>2</v>
      </c>
      <c r="AJ43" s="82">
        <f t="shared" si="1"/>
        <v>721483.14809619205</v>
      </c>
      <c r="AK43" s="82">
        <f t="shared" si="1"/>
        <v>461738.0958007999</v>
      </c>
      <c r="AL43" s="66"/>
      <c r="AM43" s="9" t="str">
        <f>IF(A44=0,A43&amp;" - 1",A43&amp;" - "&amp;A44)</f>
        <v>2 - 3</v>
      </c>
      <c r="AN43" s="18">
        <f>AN42+F42+F43</f>
        <v>22.380000000004657</v>
      </c>
      <c r="AO43" s="18">
        <f>AN43*G43</f>
        <v>-9.8472000000541566</v>
      </c>
      <c r="AP43" s="9" t="str">
        <f>D43&amp;","&amp;C43</f>
        <v>461738.1,721483.16</v>
      </c>
    </row>
    <row r="44" spans="1:44" s="46" customFormat="1">
      <c r="A44" s="20">
        <f>A43+1</f>
        <v>3</v>
      </c>
      <c r="B44" s="44"/>
      <c r="C44" s="60">
        <v>721461.74</v>
      </c>
      <c r="D44" s="60">
        <v>461738.54</v>
      </c>
      <c r="E44" s="79"/>
      <c r="F44" s="72">
        <f>IF(C45=0,C44-$C$42,C44-C45)</f>
        <v>-0.73999999999068677</v>
      </c>
      <c r="G44" s="72">
        <f>IF(D45=0,D44-$D$42,D44-D45)</f>
        <v>16.989999999990687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17.006107726333788</v>
      </c>
      <c r="N44" s="22">
        <f>IF(F44=0,,ATAN(G44/F44))</f>
        <v>-1.5272688050088001</v>
      </c>
      <c r="O44" s="22">
        <f>ABS(DEGREES(N44))</f>
        <v>87.506056708992929</v>
      </c>
      <c r="P44" s="24" t="str">
        <f>TEXT(INT(O44),"00")</f>
        <v>87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30</v>
      </c>
      <c r="U44" s="24" t="str">
        <f>IF(L44="",IF(G44&gt;0,"W","E"),"")</f>
        <v>W</v>
      </c>
      <c r="V44" s="44"/>
      <c r="W44" s="22">
        <f>IF(S44="due",90*(I44+K44),S44+T44/60)</f>
        <v>87.5</v>
      </c>
      <c r="X44" s="22">
        <f>IF(R44="",W44,IF(R44="N",IF(U44="E",180+W44,180-W44),IF(U44="E",360-W44,W44)))</f>
        <v>92.5</v>
      </c>
      <c r="Y44" s="22">
        <f>RADIANS(X44)</f>
        <v>1.6144295580947547</v>
      </c>
      <c r="Z44" s="64"/>
      <c r="AA44" s="58">
        <f>-M44*COS(Y44)</f>
        <v>0.74179600049158512</v>
      </c>
      <c r="AB44" s="58">
        <f>-M44*SIN(Y44)</f>
        <v>-16.989921680023262</v>
      </c>
      <c r="AC44" s="64"/>
      <c r="AD44" s="82">
        <f>$AA$40/$M$40*M44</f>
        <v>4.9099713026659104E-5</v>
      </c>
      <c r="AE44" s="82">
        <f>$AB$40/$M$40*M44</f>
        <v>5.9951194523253466E-4</v>
      </c>
      <c r="AF44" s="22">
        <f>AA44-AD44</f>
        <v>0.74174690077855843</v>
      </c>
      <c r="AG44" s="22">
        <f>AB44-AE44</f>
        <v>-16.990521191968494</v>
      </c>
      <c r="AH44" s="64"/>
      <c r="AI44" s="25">
        <f>A44</f>
        <v>3</v>
      </c>
      <c r="AJ44" s="82">
        <f t="shared" si="1"/>
        <v>721461.72808481229</v>
      </c>
      <c r="AK44" s="82">
        <f t="shared" si="1"/>
        <v>461738.53749600059</v>
      </c>
      <c r="AL44" s="66"/>
      <c r="AM44" s="9" t="str">
        <f>IF(A45=0,A44&amp;" - 1",A44&amp;" - "&amp;A45)</f>
        <v>3 - 4</v>
      </c>
      <c r="AN44" s="18">
        <f>AN43+F43+F44</f>
        <v>43.060000000055879</v>
      </c>
      <c r="AO44" s="18">
        <f>AN44*G44</f>
        <v>731.58940000054838</v>
      </c>
      <c r="AP44" s="9" t="str">
        <f>D44&amp;","&amp;C44</f>
        <v>461738.54,721461.74</v>
      </c>
    </row>
    <row r="45" spans="1:44" s="46" customFormat="1">
      <c r="A45" s="20">
        <f>A44+1</f>
        <v>4</v>
      </c>
      <c r="B45" s="44"/>
      <c r="C45" s="60">
        <v>721462.48</v>
      </c>
      <c r="D45" s="60">
        <v>461721.55</v>
      </c>
      <c r="E45" s="79"/>
      <c r="F45" s="72">
        <f>IF(C46=0,C45-$C$42,C45-C46)</f>
        <v>-21.160000000032596</v>
      </c>
      <c r="G45" s="72">
        <f>IF(D46=0,D45-$D$42,D45-D46)</f>
        <v>-0.48000000003958121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21.165443534247459</v>
      </c>
      <c r="N45" s="22">
        <f>IF(F45=0,,ATAN(G45/F45))</f>
        <v>2.2680420273251366E-2</v>
      </c>
      <c r="O45" s="22">
        <f>ABS(DEGREES(N45))</f>
        <v>1.2994923592402525</v>
      </c>
      <c r="P45" s="24" t="str">
        <f>TEXT(INT(O45),"00")</f>
        <v>01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1.3</v>
      </c>
      <c r="X45" s="22">
        <f>IF(R45="",W45,IF(R45="N",IF(U45="E",180+W45,180-W45),IF(U45="E",360-W45,W45)))</f>
        <v>181.3</v>
      </c>
      <c r="Y45" s="22">
        <f>RADIANS(X45)</f>
        <v>3.1642819338657198</v>
      </c>
      <c r="Z45" s="64"/>
      <c r="AA45" s="58">
        <f>-M45*COS(Y45)</f>
        <v>21.159995746400789</v>
      </c>
      <c r="AB45" s="58">
        <f>-M45*SIN(Y45)</f>
        <v>0.4801874776773456</v>
      </c>
      <c r="AC45" s="64"/>
      <c r="AD45" s="82">
        <f>$AA$40/$M$40*M45</f>
        <v>6.1108468812313255E-5</v>
      </c>
      <c r="AE45" s="82">
        <f>$AB$40/$M$40*M45</f>
        <v>7.4613994155037471E-4</v>
      </c>
      <c r="AF45" s="22">
        <f>AA45-AD45</f>
        <v>21.159934637931975</v>
      </c>
      <c r="AG45" s="22">
        <f>AB45-AE45</f>
        <v>0.47944133773579523</v>
      </c>
      <c r="AH45" s="64"/>
      <c r="AI45" s="25">
        <f>A45</f>
        <v>4</v>
      </c>
      <c r="AJ45" s="82">
        <f t="shared" ref="AJ45" si="2">AJ44+AF44</f>
        <v>721462.46983171313</v>
      </c>
      <c r="AK45" s="82">
        <f t="shared" ref="AK45" si="3">AK44+AG44</f>
        <v>461721.54697480862</v>
      </c>
      <c r="AL45" s="66"/>
      <c r="AM45" s="9" t="str">
        <f>IF(A46=0,A45&amp;" - 1",A45&amp;" - "&amp;A46)</f>
        <v>4 - 1</v>
      </c>
      <c r="AN45" s="18">
        <f>AN44+F44+F45</f>
        <v>21.160000000032596</v>
      </c>
      <c r="AO45" s="18">
        <f>AN45*G45</f>
        <v>-10.156800000853185</v>
      </c>
      <c r="AP45" s="9" t="str">
        <f>D45&amp;","&amp;C45</f>
        <v>461721.55,721462.48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727.66320000035296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363.83160000017648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4.5727853554214841E-3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16554.554200705603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75.700423014517796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3.5506818017589925E-3</v>
      </c>
      <c r="AB40" s="91">
        <f>SUM(AB42:AB65536)</f>
        <v>-2.8814969459318718E-3</v>
      </c>
      <c r="AC40" s="91"/>
      <c r="AD40" s="91">
        <f>SUM(AD42:AD65536)</f>
        <v>3.5506818017589929E-3</v>
      </c>
      <c r="AE40" s="91">
        <f>SUM(AE42:AE65536)</f>
        <v>-2.8814969459318718E-3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721464.92945060972</v>
      </c>
      <c r="AK40" s="92">
        <f>AK44+AG44</f>
        <v>461704.88759163878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-255.02000000001863</v>
      </c>
      <c r="G41" s="72">
        <f>IF(D42=0,D41-$D$41,D41-D42)</f>
        <v>728.18999999994412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771.5541954392628</v>
      </c>
      <c r="N41" s="36">
        <f>IF(F41=0,,ATAN(G41/F41))</f>
        <v>-1.2339337276521314</v>
      </c>
      <c r="O41" s="36">
        <f>ABS(DEGREES(N41))</f>
        <v>70.699194793312287</v>
      </c>
      <c r="P41" s="37" t="str">
        <f>TEXT(INT(O41),"00")</f>
        <v>70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70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70.7</v>
      </c>
      <c r="X41" s="22">
        <f>IF(R41="",W41,IF(R41="N",IF(U41="E",180+W41,180-W41),IF(U41="E",360-W41,W41)))</f>
        <v>109.3</v>
      </c>
      <c r="Y41" s="22">
        <f>RADIANS(X41)</f>
        <v>1.9076448724298021</v>
      </c>
      <c r="Z41" s="64"/>
      <c r="AA41" s="58">
        <f>-M41*COS(Y41)</f>
        <v>255.00976635094725</v>
      </c>
      <c r="AB41" s="58">
        <f>-M41*SIN(Y41)</f>
        <v>-728.19358385360931</v>
      </c>
      <c r="AC41" s="64"/>
      <c r="AD41" s="22">
        <v>0</v>
      </c>
      <c r="AE41" s="22">
        <v>0</v>
      </c>
      <c r="AF41" s="22">
        <f t="shared" ref="AF41:AG43" si="0">AA41-AD41</f>
        <v>255.00976635094725</v>
      </c>
      <c r="AG41" s="22">
        <f t="shared" si="0"/>
        <v>-728.19358385360931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721483.64</v>
      </c>
      <c r="D42" s="60">
        <v>461722.03</v>
      </c>
      <c r="E42" s="79"/>
      <c r="F42" s="72">
        <f>IF(C43=0,C42-$C$42,C42-C43)</f>
        <v>21.160000000032596</v>
      </c>
      <c r="G42" s="72">
        <f>IF(D43=0,D42-$D$42,D42-D43)</f>
        <v>0.48000000003958121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21.165443534247459</v>
      </c>
      <c r="N42" s="36">
        <f>IF(F42=0,,ATAN(G42/F42))</f>
        <v>2.2680420273251366E-2</v>
      </c>
      <c r="O42" s="36">
        <f>ABS(DEGREES(N42))</f>
        <v>1.2994923592402525</v>
      </c>
      <c r="P42" s="37" t="str">
        <f>TEXT(INT(O42),"00")</f>
        <v>01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1.3</v>
      </c>
      <c r="X42" s="22">
        <f>IF(R42="",W42,IF(R42="N",IF(U42="E",180+W42,180-W42),IF(U42="E",360-W42,W42)))</f>
        <v>1.3</v>
      </c>
      <c r="Y42" s="22">
        <f>RADIANS(X42)</f>
        <v>2.2689280275926284E-2</v>
      </c>
      <c r="Z42" s="64"/>
      <c r="AA42" s="58">
        <f>-M42*COS(Y42)</f>
        <v>-21.159995746400789</v>
      </c>
      <c r="AB42" s="58">
        <f>-M42*SIN(Y42)</f>
        <v>-0.48018747767734049</v>
      </c>
      <c r="AC42" s="64"/>
      <c r="AD42" s="82">
        <f>$AA$40/$M$40*M42</f>
        <v>9.9275211670610372E-4</v>
      </c>
      <c r="AE42" s="82">
        <f>$AB$40/$M$40*M42</f>
        <v>-8.0565152048795363E-4</v>
      </c>
      <c r="AF42" s="22">
        <f t="shared" si="0"/>
        <v>-21.160988498517494</v>
      </c>
      <c r="AG42" s="22">
        <f t="shared" si="0"/>
        <v>-0.47938182615685254</v>
      </c>
      <c r="AH42" s="63"/>
      <c r="AI42" s="38">
        <f>A42</f>
        <v>1</v>
      </c>
      <c r="AJ42" s="82">
        <f t="shared" ref="AJ42:AK44" si="1">AJ41+AF41</f>
        <v>721483.62976635096</v>
      </c>
      <c r="AK42" s="82">
        <f t="shared" si="1"/>
        <v>461722.02641614637</v>
      </c>
      <c r="AL42" s="66"/>
      <c r="AM42" s="9" t="str">
        <f>IF(A43=0,A42&amp;" - 1",A42&amp;" - "&amp;A43)</f>
        <v>1 - 2</v>
      </c>
      <c r="AN42" s="18">
        <f>F42</f>
        <v>21.160000000032596</v>
      </c>
      <c r="AO42" s="18">
        <f>AN42*G42</f>
        <v>10.156800000853185</v>
      </c>
      <c r="AP42" s="9" t="str">
        <f>D42&amp;","&amp;C42</f>
        <v>461722.03,721483.64</v>
      </c>
    </row>
    <row r="43" spans="1:44">
      <c r="A43" s="20">
        <f>A42+1</f>
        <v>2</v>
      </c>
      <c r="B43" s="44"/>
      <c r="C43" s="60">
        <v>721462.48</v>
      </c>
      <c r="D43" s="60">
        <v>461721.55</v>
      </c>
      <c r="E43" s="79"/>
      <c r="F43" s="72">
        <f>IF(C44=0,C43-$C$42,C43-C44)</f>
        <v>0.38000000000465661</v>
      </c>
      <c r="G43" s="72">
        <f>IF(D44=0,D43-$D$42,D43-D44)</f>
        <v>13.690000000002328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13.695272907104382</v>
      </c>
      <c r="N43" s="36">
        <f>IF(F43=0,,ATAN(G43/F43))</f>
        <v>1.5430459651291617</v>
      </c>
      <c r="O43" s="36">
        <f>ABS(DEGREES(N43))</f>
        <v>88.410021396591759</v>
      </c>
      <c r="P43" s="37" t="str">
        <f>TEXT(INT(O43),"00")</f>
        <v>88</v>
      </c>
      <c r="Q43" s="38" t="str">
        <f>TEXT((O43-P43)*60,"00")</f>
        <v>25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88.416666666666671</v>
      </c>
      <c r="X43" s="22">
        <f>IF(R43="",W43,IF(R43="N",IF(U43="E",180+W43,180-W43),IF(U43="E",360-W43,W43)))</f>
        <v>88.416666666666671</v>
      </c>
      <c r="Y43" s="22">
        <f>RADIANS(X43)</f>
        <v>1.5431619469716531</v>
      </c>
      <c r="Z43" s="64"/>
      <c r="AA43" s="58">
        <f>-M43*COS(Y43)</f>
        <v>-0.37841220602866843</v>
      </c>
      <c r="AB43" s="58">
        <f>-M43*SIN(Y43)</f>
        <v>-13.690043981024891</v>
      </c>
      <c r="AC43" s="64"/>
      <c r="AD43" s="82">
        <f>$AA$40/$M$40*M43</f>
        <v>6.4236835601371388E-4</v>
      </c>
      <c r="AE43" s="82">
        <f>$AB$40/$M$40*M43</f>
        <v>-5.2130338885895803E-4</v>
      </c>
      <c r="AF43" s="22">
        <f t="shared" si="0"/>
        <v>-0.37905457438468215</v>
      </c>
      <c r="AG43" s="22">
        <f t="shared" si="0"/>
        <v>-13.689522677636031</v>
      </c>
      <c r="AH43" s="64"/>
      <c r="AI43" s="25">
        <f>A43</f>
        <v>2</v>
      </c>
      <c r="AJ43" s="82">
        <f t="shared" si="1"/>
        <v>721462.46877785248</v>
      </c>
      <c r="AK43" s="82">
        <f t="shared" si="1"/>
        <v>461721.54703432019</v>
      </c>
      <c r="AL43" s="66"/>
      <c r="AM43" s="9" t="str">
        <f>IF(A44=0,A43&amp;" - 1",A43&amp;" - "&amp;A44)</f>
        <v>2 - 3</v>
      </c>
      <c r="AN43" s="18">
        <f>AN42+F42+F43</f>
        <v>42.700000000069849</v>
      </c>
      <c r="AO43" s="18">
        <f>AN43*G43</f>
        <v>584.56300000105568</v>
      </c>
      <c r="AP43" s="9" t="str">
        <f>D43&amp;","&amp;C43</f>
        <v>461721.55,721462.48</v>
      </c>
    </row>
    <row r="44" spans="1:44" s="46" customFormat="1">
      <c r="A44" s="20">
        <f>A43+1</f>
        <v>3</v>
      </c>
      <c r="B44" s="44"/>
      <c r="C44" s="60">
        <v>721462.1</v>
      </c>
      <c r="D44" s="60">
        <v>461707.86</v>
      </c>
      <c r="E44" s="79"/>
      <c r="F44" s="72">
        <f>IF(C45=0,C44-$C$42,C44-C45)</f>
        <v>-2.8399999999674037</v>
      </c>
      <c r="G44" s="72">
        <f>IF(D45=0,D44-$D$42,D44-D45)</f>
        <v>2.9699999999720603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4.10931867827854</v>
      </c>
      <c r="N44" s="22">
        <f>IF(F44=0,,ATAN(G44/F44))</f>
        <v>-0.80776964561368003</v>
      </c>
      <c r="O44" s="22">
        <f>ABS(DEGREES(N44))</f>
        <v>46.281791512442055</v>
      </c>
      <c r="P44" s="24" t="str">
        <f>TEXT(INT(O44),"00")</f>
        <v>46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46.283333333333331</v>
      </c>
      <c r="X44" s="22">
        <f>IF(R44="",W44,IF(R44="N",IF(U44="E",180+W44,180-W44),IF(U44="E",360-W44,W44)))</f>
        <v>133.71666666666667</v>
      </c>
      <c r="Y44" s="22">
        <f>RADIANS(X44)</f>
        <v>2.3337960981250845</v>
      </c>
      <c r="Z44" s="64"/>
      <c r="AA44" s="58">
        <f>-M44*COS(Y44)</f>
        <v>2.8399200766815795</v>
      </c>
      <c r="AB44" s="58">
        <f>-M44*SIN(Y44)</f>
        <v>-2.9700764228736238</v>
      </c>
      <c r="AC44" s="64"/>
      <c r="AD44" s="82">
        <f>$AA$40/$M$40*M44</f>
        <v>1.9274506624346994E-4</v>
      </c>
      <c r="AE44" s="82">
        <f>$AB$40/$M$40*M44</f>
        <v>-1.5641906279770126E-4</v>
      </c>
      <c r="AF44" s="22">
        <f>AA44-AD44</f>
        <v>2.839727331615336</v>
      </c>
      <c r="AG44" s="22">
        <f>AB44-AE44</f>
        <v>-2.969920003810826</v>
      </c>
      <c r="AH44" s="64"/>
      <c r="AI44" s="25">
        <f>A44</f>
        <v>3</v>
      </c>
      <c r="AJ44" s="82">
        <f t="shared" si="1"/>
        <v>721462.08972327807</v>
      </c>
      <c r="AK44" s="82">
        <f t="shared" si="1"/>
        <v>461707.85751164256</v>
      </c>
      <c r="AL44" s="66"/>
      <c r="AM44" s="9" t="str">
        <f>IF(A45=0,A44&amp;" - 1",A44&amp;" - "&amp;A45)</f>
        <v>3 - 4</v>
      </c>
      <c r="AN44" s="18">
        <f>AN43+F43+F44</f>
        <v>40.240000000107102</v>
      </c>
      <c r="AO44" s="18">
        <f>AN44*G44</f>
        <v>119.5127999991938</v>
      </c>
      <c r="AP44" s="9" t="str">
        <f>D44&amp;","&amp;C44</f>
        <v>461707.86,721462.1</v>
      </c>
    </row>
    <row r="45" spans="1:44" s="46" customFormat="1">
      <c r="A45" s="20">
        <f t="shared" ref="A45:A46" si="2">A44+1</f>
        <v>4</v>
      </c>
      <c r="B45" s="44"/>
      <c r="C45" s="60">
        <v>721464.94</v>
      </c>
      <c r="D45" s="60">
        <v>461704.89</v>
      </c>
      <c r="E45" s="79"/>
      <c r="F45" s="72">
        <f t="shared" ref="F45:F46" si="3">IF(C46=0,C45-$C$42,C45-C46)</f>
        <v>-20.040000000037253</v>
      </c>
      <c r="G45" s="72">
        <f t="shared" ref="G45:G46" si="4">IF(D46=0,D45-$D$42,D45-D46)</f>
        <v>-0.51000000000931323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20.04648847059012</v>
      </c>
      <c r="N45" s="22">
        <f t="shared" ref="N45:N46" si="11">IF(F45=0,,ATAN(G45/F45))</f>
        <v>2.5443609836349541E-2</v>
      </c>
      <c r="O45" s="22">
        <f t="shared" ref="O45:O46" si="12">ABS(DEGREES(N45))</f>
        <v>1.4578114592003759</v>
      </c>
      <c r="P45" s="24" t="str">
        <f t="shared" ref="P45:P46" si="13">TEXT(INT(O45),"00")</f>
        <v>01</v>
      </c>
      <c r="Q45" s="25" t="str">
        <f t="shared" ref="Q45:Q46" si="14">TEXT((O45-P45)*60,"00")</f>
        <v>27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1.45</v>
      </c>
      <c r="X45" s="22">
        <f t="shared" ref="X45:X46" si="20">IF(R45="",W45,IF(R45="N",IF(U45="E",180+W45,180-W45),IF(U45="E",360-W45,W45)))</f>
        <v>181.45</v>
      </c>
      <c r="Y45" s="22">
        <f t="shared" ref="Y45:Y46" si="21">RADIANS(X45)</f>
        <v>3.1668999277437107</v>
      </c>
      <c r="Z45" s="64"/>
      <c r="AA45" s="58">
        <f t="shared" ref="AA45:AA46" si="22">-M45*COS(Y45)</f>
        <v>20.040069344989149</v>
      </c>
      <c r="AB45" s="58">
        <f t="shared" ref="AB45:AB46" si="23">-M45*SIN(Y45)</f>
        <v>0.50726782820204064</v>
      </c>
      <c r="AC45" s="64"/>
      <c r="AD45" s="82">
        <f t="shared" ref="AD45:AD46" si="24">$AA$40/$M$40*M45</f>
        <v>9.4026821736577584E-4</v>
      </c>
      <c r="AE45" s="82">
        <f t="shared" ref="AE45:AE46" si="25">$AB$40/$M$40*M45</f>
        <v>-7.6305908216108616E-4</v>
      </c>
      <c r="AF45" s="22">
        <f t="shared" ref="AF45:AF46" si="26">AA45-AD45</f>
        <v>20.039129076771783</v>
      </c>
      <c r="AG45" s="22">
        <f t="shared" ref="AG45:AG46" si="27">AB45-AE45</f>
        <v>0.50803088728420176</v>
      </c>
      <c r="AH45" s="64"/>
      <c r="AI45" s="25">
        <f t="shared" ref="AI45:AI46" si="28">A45</f>
        <v>4</v>
      </c>
      <c r="AJ45" s="82">
        <f t="shared" ref="AJ45:AJ46" si="29">AJ44+AF44</f>
        <v>721464.92945060972</v>
      </c>
      <c r="AK45" s="82">
        <f t="shared" ref="AK45:AK46" si="30">AK44+AG44</f>
        <v>461704.88759163878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17.360000000102445</v>
      </c>
      <c r="AO45" s="18">
        <f t="shared" ref="AO45:AO46" si="33">AN45*G45</f>
        <v>-8.853600000213925</v>
      </c>
      <c r="AP45" s="9" t="str">
        <f t="shared" ref="AP45:AP46" si="34">D45&amp;","&amp;C45</f>
        <v>461704.89,721464.94</v>
      </c>
    </row>
    <row r="46" spans="1:44" s="46" customFormat="1">
      <c r="A46" s="20">
        <f t="shared" si="2"/>
        <v>5</v>
      </c>
      <c r="B46" s="44"/>
      <c r="C46" s="60">
        <v>721484.98</v>
      </c>
      <c r="D46" s="60">
        <v>461705.4</v>
      </c>
      <c r="E46" s="79"/>
      <c r="F46" s="72">
        <f t="shared" si="3"/>
        <v>1.3399999999674037</v>
      </c>
      <c r="G46" s="72">
        <f t="shared" si="4"/>
        <v>-16.630000000004657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16.683899424297294</v>
      </c>
      <c r="N46" s="22">
        <f t="shared" si="11"/>
        <v>-1.4903927685069431</v>
      </c>
      <c r="O46" s="22">
        <f t="shared" si="12"/>
        <v>85.393215452266162</v>
      </c>
      <c r="P46" s="24" t="str">
        <f t="shared" si="13"/>
        <v>85</v>
      </c>
      <c r="Q46" s="25" t="str">
        <f t="shared" si="14"/>
        <v>24</v>
      </c>
      <c r="R46" s="23" t="str">
        <f t="shared" si="15"/>
        <v>S</v>
      </c>
      <c r="S46" s="25" t="str">
        <f t="shared" si="16"/>
        <v>85</v>
      </c>
      <c r="T46" s="25" t="str">
        <f t="shared" si="17"/>
        <v>24</v>
      </c>
      <c r="U46" s="24" t="str">
        <f t="shared" si="18"/>
        <v>E</v>
      </c>
      <c r="V46" s="44"/>
      <c r="W46" s="22">
        <f t="shared" si="19"/>
        <v>85.4</v>
      </c>
      <c r="X46" s="22">
        <f t="shared" si="20"/>
        <v>274.60000000000002</v>
      </c>
      <c r="Y46" s="22">
        <f t="shared" si="21"/>
        <v>4.7926741259764292</v>
      </c>
      <c r="Z46" s="64"/>
      <c r="AA46" s="58">
        <f t="shared" si="22"/>
        <v>-1.3380307874395141</v>
      </c>
      <c r="AB46" s="58">
        <f t="shared" si="23"/>
        <v>16.630158556427883</v>
      </c>
      <c r="AC46" s="64"/>
      <c r="AD46" s="82">
        <f t="shared" si="24"/>
        <v>7.8254804542992934E-4</v>
      </c>
      <c r="AE46" s="82">
        <f t="shared" si="25"/>
        <v>-6.350638916261728E-4</v>
      </c>
      <c r="AF46" s="22">
        <f t="shared" si="26"/>
        <v>-1.3388133354849441</v>
      </c>
      <c r="AG46" s="22">
        <f t="shared" si="27"/>
        <v>16.630793620319508</v>
      </c>
      <c r="AH46" s="64"/>
      <c r="AI46" s="25">
        <f t="shared" si="28"/>
        <v>5</v>
      </c>
      <c r="AJ46" s="82">
        <f t="shared" si="29"/>
        <v>721484.96857968648</v>
      </c>
      <c r="AK46" s="82">
        <f t="shared" si="30"/>
        <v>461705.39562252606</v>
      </c>
      <c r="AL46" s="66"/>
      <c r="AM46" s="9" t="str">
        <f t="shared" si="31"/>
        <v>5 - 1</v>
      </c>
      <c r="AN46" s="18">
        <f t="shared" si="32"/>
        <v>-1.3399999999674037</v>
      </c>
      <c r="AO46" s="18">
        <f t="shared" si="33"/>
        <v>22.284199999464164</v>
      </c>
      <c r="AP46" s="9" t="str">
        <f t="shared" si="34"/>
        <v>461705.4,721484.98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774.69250000089414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387.34625000044707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6.5230502718011023E-3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12039.452902580726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78.533956528515773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-3.5872279586008915E-3</v>
      </c>
      <c r="AB40" s="91">
        <f>SUM(AB42:AB65536)</f>
        <v>-5.4481171446176258E-3</v>
      </c>
      <c r="AC40" s="91"/>
      <c r="AD40" s="91">
        <f>SUM(AD42:AD65536)</f>
        <v>-3.5872279586008915E-3</v>
      </c>
      <c r="AE40" s="91">
        <f>SUM(AE42:AE65536)</f>
        <v>-5.4481171446176249E-3</v>
      </c>
      <c r="AF40" s="91">
        <f>SUM(AF42:AF65536)</f>
        <v>0</v>
      </c>
      <c r="AG40" s="91">
        <f>SUM(AG42:AG65536)</f>
        <v>-1.1102230246251565E-15</v>
      </c>
      <c r="AH40" s="92"/>
      <c r="AI40" s="93">
        <v>1</v>
      </c>
      <c r="AJ40" s="92">
        <f>AJ44+AF44</f>
        <v>721507.12986102432</v>
      </c>
      <c r="AK40" s="92">
        <f>AK44+AG44</f>
        <v>461708.85702996753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-255.02000000001863</v>
      </c>
      <c r="G41" s="72">
        <f>IF(D42=0,D41-$D$41,D41-D42)</f>
        <v>728.18999999994412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771.5541954392628</v>
      </c>
      <c r="N41" s="36">
        <f>IF(F41=0,,ATAN(G41/F41))</f>
        <v>-1.2339337276521314</v>
      </c>
      <c r="O41" s="36">
        <f>ABS(DEGREES(N41))</f>
        <v>70.699194793312287</v>
      </c>
      <c r="P41" s="37" t="str">
        <f>TEXT(INT(O41),"00")</f>
        <v>70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70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70.7</v>
      </c>
      <c r="X41" s="22">
        <f>IF(R41="",W41,IF(R41="N",IF(U41="E",180+W41,180-W41),IF(U41="E",360-W41,W41)))</f>
        <v>109.3</v>
      </c>
      <c r="Y41" s="22">
        <f>RADIANS(X41)</f>
        <v>1.9076448724298021</v>
      </c>
      <c r="Z41" s="64"/>
      <c r="AA41" s="58">
        <f>-M41*COS(Y41)</f>
        <v>255.00976635094725</v>
      </c>
      <c r="AB41" s="58">
        <f>-M41*SIN(Y41)</f>
        <v>-728.19358385360931</v>
      </c>
      <c r="AC41" s="64"/>
      <c r="AD41" s="22">
        <v>0</v>
      </c>
      <c r="AE41" s="22">
        <v>0</v>
      </c>
      <c r="AF41" s="22">
        <f t="shared" ref="AF41:AG43" si="0">AA41-AD41</f>
        <v>255.00976635094725</v>
      </c>
      <c r="AG41" s="22">
        <f t="shared" si="0"/>
        <v>-728.19358385360931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721483.64</v>
      </c>
      <c r="D42" s="60">
        <v>461722.03</v>
      </c>
      <c r="E42" s="79"/>
      <c r="F42" s="72">
        <f>IF(C43=0,C42-$C$42,C42-C43)</f>
        <v>-1.3399999999674037</v>
      </c>
      <c r="G42" s="72">
        <f>IF(D43=0,D42-$D$42,D42-D43)</f>
        <v>16.630000000004657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16.683899424297294</v>
      </c>
      <c r="N42" s="36">
        <f>IF(F42=0,,ATAN(G42/F42))</f>
        <v>-1.4903927685069431</v>
      </c>
      <c r="O42" s="36">
        <f>ABS(DEGREES(N42))</f>
        <v>85.393215452266162</v>
      </c>
      <c r="P42" s="37" t="str">
        <f>TEXT(INT(O42),"00")</f>
        <v>85</v>
      </c>
      <c r="Q42" s="38" t="str">
        <f>TEXT((O42-P42)*60,"00")</f>
        <v>24</v>
      </c>
      <c r="R42" s="39" t="str">
        <f>IF(L42="",IF(F42&gt;0,"S","N"),"")</f>
        <v>N</v>
      </c>
      <c r="S42" s="25" t="str">
        <f>IF(L42="",IF(INT(Q42)=60,INT(P42+1),P42),"due")</f>
        <v>85</v>
      </c>
      <c r="T42" s="38" t="str">
        <f>IF(L42="",IF(INT(Q42)=60,"00",Q42),L42)</f>
        <v>24</v>
      </c>
      <c r="U42" s="40" t="str">
        <f>IF(L42="",IF(G42&gt;0,"W","E"),"")</f>
        <v>W</v>
      </c>
      <c r="V42" s="44"/>
      <c r="W42" s="22">
        <f>IF(S42="due",90*(I42+K42),S42+T42/60)</f>
        <v>85.4</v>
      </c>
      <c r="X42" s="22">
        <f>IF(R42="",W42,IF(R42="N",IF(U42="E",180+W42,180-W42),IF(U42="E",360-W42,W42)))</f>
        <v>94.6</v>
      </c>
      <c r="Y42" s="22">
        <f>RADIANS(X42)</f>
        <v>1.6510814723866356</v>
      </c>
      <c r="Z42" s="64"/>
      <c r="AA42" s="58">
        <f>-M42*COS(Y42)</f>
        <v>1.3380307874395088</v>
      </c>
      <c r="AB42" s="58">
        <f>-M42*SIN(Y42)</f>
        <v>-16.630158556427883</v>
      </c>
      <c r="AC42" s="64"/>
      <c r="AD42" s="82">
        <f>$AA$40/$M$40*M42</f>
        <v>-7.6207736269588494E-4</v>
      </c>
      <c r="AE42" s="82">
        <f>$AB$40/$M$40*M42</f>
        <v>-1.157408113770326E-3</v>
      </c>
      <c r="AF42" s="22">
        <f t="shared" si="0"/>
        <v>1.3387928648022047</v>
      </c>
      <c r="AG42" s="22">
        <f t="shared" si="0"/>
        <v>-16.629001148314114</v>
      </c>
      <c r="AH42" s="63"/>
      <c r="AI42" s="38">
        <f>A42</f>
        <v>1</v>
      </c>
      <c r="AJ42" s="82">
        <f t="shared" ref="AJ42:AK44" si="1">AJ41+AF41</f>
        <v>721483.62976635096</v>
      </c>
      <c r="AK42" s="82">
        <f t="shared" si="1"/>
        <v>461722.02641614637</v>
      </c>
      <c r="AL42" s="66"/>
      <c r="AM42" s="9" t="str">
        <f>IF(A43=0,A42&amp;" - 1",A42&amp;" - "&amp;A43)</f>
        <v>1 - 2</v>
      </c>
      <c r="AN42" s="18">
        <f>F42</f>
        <v>-1.3399999999674037</v>
      </c>
      <c r="AO42" s="18">
        <f>AN42*G42</f>
        <v>-22.284199999464164</v>
      </c>
      <c r="AP42" s="9" t="str">
        <f>D42&amp;","&amp;C42</f>
        <v>461722.03,721483.64</v>
      </c>
    </row>
    <row r="43" spans="1:44">
      <c r="A43" s="20">
        <f>A42+1</f>
        <v>2</v>
      </c>
      <c r="B43" s="44"/>
      <c r="C43" s="60">
        <v>721484.98</v>
      </c>
      <c r="D43" s="60">
        <v>461705.4</v>
      </c>
      <c r="E43" s="79"/>
      <c r="F43" s="72">
        <f>IF(C44=0,C43-$C$42,C43-C44)</f>
        <v>-20.400000000023283</v>
      </c>
      <c r="G43" s="72">
        <f>IF(D44=0,D43-$D$42,D43-D44)</f>
        <v>0.55000000004656613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20.407412868881767</v>
      </c>
      <c r="N43" s="36">
        <f>IF(F43=0,,ATAN(G43/F43))</f>
        <v>-2.6954254710231294E-2</v>
      </c>
      <c r="O43" s="36">
        <f>ABS(DEGREES(N43))</f>
        <v>1.5443650348168729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178.45</v>
      </c>
      <c r="Y43" s="22">
        <f>RADIANS(X43)</f>
        <v>3.1145400501838809</v>
      </c>
      <c r="Z43" s="64"/>
      <c r="AA43" s="58">
        <f>-M43*COS(Y43)</f>
        <v>20.399945809581588</v>
      </c>
      <c r="AB43" s="58">
        <f>-M43*SIN(Y43)</f>
        <v>-0.55200631077529883</v>
      </c>
      <c r="AC43" s="64"/>
      <c r="AD43" s="82">
        <f>$AA$40/$M$40*M43</f>
        <v>-9.3215782372282625E-4</v>
      </c>
      <c r="AE43" s="82">
        <f>$AB$40/$M$40*M43</f>
        <v>-1.4157185100928259E-3</v>
      </c>
      <c r="AF43" s="22">
        <f t="shared" si="0"/>
        <v>20.400877967405311</v>
      </c>
      <c r="AG43" s="22">
        <f t="shared" si="0"/>
        <v>-0.55059059226520601</v>
      </c>
      <c r="AH43" s="64"/>
      <c r="AI43" s="25">
        <f>A43</f>
        <v>2</v>
      </c>
      <c r="AJ43" s="82">
        <f t="shared" si="1"/>
        <v>721484.96855921578</v>
      </c>
      <c r="AK43" s="82">
        <f t="shared" si="1"/>
        <v>461705.39741499803</v>
      </c>
      <c r="AL43" s="66"/>
      <c r="AM43" s="9" t="str">
        <f>IF(A44=0,A43&amp;" - 1",A43&amp;" - "&amp;A44)</f>
        <v>2 - 3</v>
      </c>
      <c r="AN43" s="18">
        <f>AN42+F42+F43</f>
        <v>-23.07999999995809</v>
      </c>
      <c r="AO43" s="18">
        <f>AN43*G43</f>
        <v>-12.694000001051696</v>
      </c>
      <c r="AP43" s="9" t="str">
        <f>D43&amp;","&amp;C43</f>
        <v>461705.4,721484.98</v>
      </c>
    </row>
    <row r="44" spans="1:44" s="46" customFormat="1">
      <c r="A44" s="20">
        <f>A43+1</f>
        <v>3</v>
      </c>
      <c r="B44" s="44"/>
      <c r="C44" s="60">
        <v>721505.38</v>
      </c>
      <c r="D44" s="60">
        <v>461704.85</v>
      </c>
      <c r="E44" s="79"/>
      <c r="F44" s="72">
        <f>IF(C45=0,C44-$C$42,C44-C45)</f>
        <v>-1.7600000000093132</v>
      </c>
      <c r="G44" s="72">
        <f>IF(D45=0,D44-$D$42,D44-D45)</f>
        <v>-4.0100000000093132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4.3792350930393624</v>
      </c>
      <c r="N44" s="22">
        <f>IF(F44=0,,ATAN(G44/F44))</f>
        <v>1.1572091074969419</v>
      </c>
      <c r="O44" s="22">
        <f>ABS(DEGREES(N44))</f>
        <v>66.303197873675572</v>
      </c>
      <c r="P44" s="24" t="str">
        <f>TEXT(INT(O44),"00")</f>
        <v>66</v>
      </c>
      <c r="Q44" s="25" t="str">
        <f>TEXT((O44-P44)*60,"00")</f>
        <v>18</v>
      </c>
      <c r="R44" s="23" t="str">
        <f>IF(L44="",IF(F44&gt;0,"S","N"),"")</f>
        <v>N</v>
      </c>
      <c r="S44" s="25" t="str">
        <f>IF(L44="",IF(INT(Q44)=60,INT(P44+1),P44),"due")</f>
        <v>66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66.3</v>
      </c>
      <c r="X44" s="22">
        <f>IF(R44="",W44,IF(R44="N",IF(U44="E",180+W44,180-W44),IF(U44="E",360-W44,W44)))</f>
        <v>246.3</v>
      </c>
      <c r="Y44" s="22">
        <f>RADIANS(X44)</f>
        <v>4.2987459476620336</v>
      </c>
      <c r="Z44" s="64"/>
      <c r="AA44" s="58">
        <f>-M44*COS(Y44)</f>
        <v>1.7602238091009292</v>
      </c>
      <c r="AB44" s="58">
        <f>-M44*SIN(Y44)</f>
        <v>4.0099017621360362</v>
      </c>
      <c r="AC44" s="64"/>
      <c r="AD44" s="82">
        <f>$AA$40/$M$40*M44</f>
        <v>-2.0003212950735403E-4</v>
      </c>
      <c r="AE44" s="82">
        <f>$AB$40/$M$40*M44</f>
        <v>-3.0379961541904271E-4</v>
      </c>
      <c r="AF44" s="22">
        <f>AA44-AD44</f>
        <v>1.7604238412304365</v>
      </c>
      <c r="AG44" s="22">
        <f>AB44-AE44</f>
        <v>4.0102055617514551</v>
      </c>
      <c r="AH44" s="64"/>
      <c r="AI44" s="25">
        <f>A44</f>
        <v>3</v>
      </c>
      <c r="AJ44" s="82">
        <f t="shared" si="1"/>
        <v>721505.36943718314</v>
      </c>
      <c r="AK44" s="82">
        <f t="shared" si="1"/>
        <v>461704.84682440577</v>
      </c>
      <c r="AL44" s="66"/>
      <c r="AM44" s="9" t="str">
        <f>IF(A45=0,A44&amp;" - 1",A44&amp;" - "&amp;A45)</f>
        <v>3 - 4</v>
      </c>
      <c r="AN44" s="18">
        <f>AN43+F43+F44</f>
        <v>-45.239999999990687</v>
      </c>
      <c r="AO44" s="18">
        <f>AN44*G44</f>
        <v>181.412400000384</v>
      </c>
      <c r="AP44" s="9" t="str">
        <f>D44&amp;","&amp;C44</f>
        <v>461704.85,721505.38</v>
      </c>
    </row>
    <row r="45" spans="1:44" s="46" customFormat="1">
      <c r="A45" s="20">
        <f t="shared" ref="A45:A46" si="2">A44+1</f>
        <v>4</v>
      </c>
      <c r="B45" s="44"/>
      <c r="C45" s="60">
        <v>721507.14</v>
      </c>
      <c r="D45" s="60">
        <v>461708.86</v>
      </c>
      <c r="E45" s="79"/>
      <c r="F45" s="72">
        <f t="shared" ref="F45:F46" si="3">IF(C46=0,C45-$C$42,C45-C46)</f>
        <v>1.0000000009313226E-2</v>
      </c>
      <c r="G45" s="72">
        <f t="shared" ref="G45:G46" si="4">IF(D46=0,D45-$D$42,D45-D46)</f>
        <v>-13.570000000006985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13.57000368460487</v>
      </c>
      <c r="N45" s="22">
        <f t="shared" ref="N45:N46" si="11">IF(F45=0,,ATAN(G45/F45))</f>
        <v>-1.5700594072518501</v>
      </c>
      <c r="O45" s="22">
        <f t="shared" ref="O45:O46" si="12">ABS(DEGREES(N45))</f>
        <v>89.957777620342725</v>
      </c>
      <c r="P45" s="24" t="str">
        <f t="shared" ref="P45:P46" si="13">TEXT(INT(O45),"00")</f>
        <v>89</v>
      </c>
      <c r="Q45" s="25" t="str">
        <f t="shared" ref="Q45:Q46" si="14">TEXT((O45-P45)*60,"00")</f>
        <v>57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57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89.95</v>
      </c>
      <c r="X45" s="22">
        <f t="shared" ref="X45:X46" si="20">IF(R45="",W45,IF(R45="N",IF(U45="E",180+W45,180-W45),IF(U45="E",360-W45,W45)))</f>
        <v>270.05</v>
      </c>
      <c r="Y45" s="22">
        <f t="shared" ref="Y45:Y46" si="21">RADIANS(X45)</f>
        <v>4.7132616450106868</v>
      </c>
      <c r="Z45" s="64"/>
      <c r="AA45" s="58">
        <f t="shared" ref="AA45:AA46" si="22">-M45*COS(Y45)</f>
        <v>-1.1842060687161671E-2</v>
      </c>
      <c r="AB45" s="58">
        <f t="shared" ref="AB45:AB46" si="23">-M45*SIN(Y45)</f>
        <v>13.569998517530813</v>
      </c>
      <c r="AC45" s="64"/>
      <c r="AD45" s="82">
        <f t="shared" ref="AD45:AD46" si="24">$AA$40/$M$40*M45</f>
        <v>-6.1984266128316625E-4</v>
      </c>
      <c r="AE45" s="82">
        <f t="shared" ref="AE45:AE46" si="25">$AB$40/$M$40*M45</f>
        <v>-9.4138857883437619E-4</v>
      </c>
      <c r="AF45" s="22">
        <f t="shared" ref="AF45:AF46" si="26">AA45-AD45</f>
        <v>-1.1222218025878505E-2</v>
      </c>
      <c r="AG45" s="22">
        <f t="shared" ref="AG45:AG46" si="27">AB45-AE45</f>
        <v>13.570939906109647</v>
      </c>
      <c r="AH45" s="64"/>
      <c r="AI45" s="25">
        <f t="shared" ref="AI45:AI46" si="28">A45</f>
        <v>4</v>
      </c>
      <c r="AJ45" s="82">
        <f t="shared" ref="AJ45:AJ46" si="29">AJ44+AF44</f>
        <v>721507.12986102432</v>
      </c>
      <c r="AK45" s="82">
        <f t="shared" ref="AK45:AK46" si="30">AK44+AG44</f>
        <v>461708.85702996753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-46.989999999990687</v>
      </c>
      <c r="AO45" s="18">
        <f t="shared" ref="AO45:AO46" si="33">AN45*G45</f>
        <v>637.65430000020183</v>
      </c>
      <c r="AP45" s="9" t="str">
        <f t="shared" ref="AP45:AP46" si="34">D45&amp;","&amp;C45</f>
        <v>461708.86,721507.14</v>
      </c>
    </row>
    <row r="46" spans="1:44" s="46" customFormat="1">
      <c r="A46" s="20">
        <f t="shared" si="2"/>
        <v>5</v>
      </c>
      <c r="B46" s="44"/>
      <c r="C46" s="60">
        <v>721507.13</v>
      </c>
      <c r="D46" s="60">
        <v>461722.43</v>
      </c>
      <c r="E46" s="79"/>
      <c r="F46" s="72">
        <f t="shared" si="3"/>
        <v>23.489999999990687</v>
      </c>
      <c r="G46" s="72">
        <f t="shared" si="4"/>
        <v>0.3999999999650754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23.493405457692475</v>
      </c>
      <c r="N46" s="22">
        <f t="shared" si="11"/>
        <v>1.7026877136885072E-2</v>
      </c>
      <c r="O46" s="22">
        <f t="shared" si="12"/>
        <v>0.97556819823130947</v>
      </c>
      <c r="P46" s="24" t="str">
        <f t="shared" si="13"/>
        <v>00</v>
      </c>
      <c r="Q46" s="25" t="str">
        <f t="shared" si="14"/>
        <v>59</v>
      </c>
      <c r="R46" s="23" t="str">
        <f t="shared" si="15"/>
        <v>S</v>
      </c>
      <c r="S46" s="25" t="str">
        <f t="shared" si="16"/>
        <v>00</v>
      </c>
      <c r="T46" s="25" t="str">
        <f t="shared" si="17"/>
        <v>59</v>
      </c>
      <c r="U46" s="24" t="str">
        <f t="shared" si="18"/>
        <v>W</v>
      </c>
      <c r="V46" s="44"/>
      <c r="W46" s="22">
        <f t="shared" si="19"/>
        <v>0.98333333333333328</v>
      </c>
      <c r="X46" s="22">
        <f t="shared" si="20"/>
        <v>0.98333333333333328</v>
      </c>
      <c r="Y46" s="22">
        <f t="shared" si="21"/>
        <v>1.7162404311277572E-2</v>
      </c>
      <c r="Z46" s="64"/>
      <c r="AA46" s="58">
        <f t="shared" si="22"/>
        <v>-23.489945573393463</v>
      </c>
      <c r="AB46" s="58">
        <f t="shared" si="23"/>
        <v>-0.40318352960828524</v>
      </c>
      <c r="AC46" s="64"/>
      <c r="AD46" s="82">
        <f t="shared" si="24"/>
        <v>-1.0731179813916599E-3</v>
      </c>
      <c r="AE46" s="82">
        <f t="shared" si="25"/>
        <v>-1.6298023265010541E-3</v>
      </c>
      <c r="AF46" s="22">
        <f t="shared" si="26"/>
        <v>-23.488872455412071</v>
      </c>
      <c r="AG46" s="22">
        <f t="shared" si="27"/>
        <v>-0.40155372728178418</v>
      </c>
      <c r="AH46" s="64"/>
      <c r="AI46" s="25">
        <f t="shared" si="28"/>
        <v>5</v>
      </c>
      <c r="AJ46" s="82">
        <f t="shared" si="29"/>
        <v>721507.11863880628</v>
      </c>
      <c r="AK46" s="82">
        <f t="shared" si="30"/>
        <v>461722.42796987365</v>
      </c>
      <c r="AL46" s="66"/>
      <c r="AM46" s="9" t="str">
        <f t="shared" si="31"/>
        <v>5 - 1</v>
      </c>
      <c r="AN46" s="18">
        <f t="shared" si="32"/>
        <v>-23.489999999990687</v>
      </c>
      <c r="AO46" s="18">
        <f t="shared" si="33"/>
        <v>-9.3959999991758956</v>
      </c>
      <c r="AP46" s="9" t="str">
        <f t="shared" si="34"/>
        <v>461722.43,721507.13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740.08340000215935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370.04170000107968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2.2365270567826535E-3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34234.230519888362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76.565782825864815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1.0329391855053906E-3</v>
      </c>
      <c r="AB40" s="91">
        <f>SUM(AB42:AB65536)</f>
        <v>-1.9837061059462258E-3</v>
      </c>
      <c r="AC40" s="91"/>
      <c r="AD40" s="91">
        <f>SUM(AD42:AD65536)</f>
        <v>1.0329391855053906E-3</v>
      </c>
      <c r="AE40" s="91">
        <f>SUM(AE42:AE65536)</f>
        <v>-1.9837061059462258E-3</v>
      </c>
      <c r="AF40" s="91">
        <f>SUM(AF42:AF65536)</f>
        <v>2.7859659024187522E-15</v>
      </c>
      <c r="AG40" s="91">
        <f>SUM(AG42:AG65536)</f>
        <v>0</v>
      </c>
      <c r="AH40" s="92"/>
      <c r="AI40" s="93">
        <v>1</v>
      </c>
      <c r="AJ40" s="92">
        <f>AJ44+AF44</f>
        <v>721446.88317485759</v>
      </c>
      <c r="AK40" s="92">
        <f>AK44+AG44</f>
        <v>461805.07060148037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</v>
      </c>
      <c r="G41" s="72">
        <f>IF(D42=0,D41-$D$41,D41-D42)</f>
        <v>662.60999999998603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691.84753529949171</v>
      </c>
      <c r="N41" s="36">
        <f>IF(F41=0,,ATAN(G41/F41))</f>
        <v>-1.2790391073007958</v>
      </c>
      <c r="O41" s="36">
        <f>ABS(DEGREES(N41))</f>
        <v>73.283542680516035</v>
      </c>
      <c r="P41" s="37" t="str">
        <f>TEXT(INT(O41),"00")</f>
        <v>73</v>
      </c>
      <c r="Q41" s="38" t="str">
        <f>TEXT((O41-P41)*60,"00")</f>
        <v>17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73.283333333333331</v>
      </c>
      <c r="X41" s="22">
        <f>IF(R41="",W41,IF(R41="N",IF(U41="E",180+W41,180-W41),IF(U41="E",360-W41,W41)))</f>
        <v>106.71666666666667</v>
      </c>
      <c r="Y41" s="22">
        <f>RADIANS(X41)</f>
        <v>1.8625572000866153</v>
      </c>
      <c r="Z41" s="64"/>
      <c r="AA41" s="58">
        <f>-M41*COS(Y41)</f>
        <v>199.00242104151124</v>
      </c>
      <c r="AB41" s="58">
        <f>-M41*SIN(Y41)</f>
        <v>-662.60927288983703</v>
      </c>
      <c r="AC41" s="64"/>
      <c r="AD41" s="22">
        <v>0</v>
      </c>
      <c r="AE41" s="22">
        <v>0</v>
      </c>
      <c r="AF41" s="22">
        <f t="shared" ref="AF41:AG43" si="0">AA41-AD41</f>
        <v>199.00242104151124</v>
      </c>
      <c r="AG41" s="22">
        <f t="shared" si="0"/>
        <v>-662.60927288983703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721427.62</v>
      </c>
      <c r="D42" s="60">
        <v>461787.61</v>
      </c>
      <c r="E42" s="79"/>
      <c r="F42" s="72">
        <f>IF(C43=0,C42-$C$42,C42-C43)</f>
        <v>-22.869999999995343</v>
      </c>
      <c r="G42" s="72">
        <f>IF(D43=0,D42-$D$42,D42-D43)</f>
        <v>-1.1799999999930151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22.900421393497773</v>
      </c>
      <c r="N42" s="36">
        <f>IF(F42=0,,ATAN(G42/F42))</f>
        <v>5.155026493395979E-2</v>
      </c>
      <c r="O42" s="36">
        <f>ABS(DEGREES(N42))</f>
        <v>2.9536126134971394</v>
      </c>
      <c r="P42" s="37" t="str">
        <f>TEXT(INT(O42),"00")</f>
        <v>02</v>
      </c>
      <c r="Q42" s="38" t="str">
        <f>TEXT((O42-P42)*60,"00")</f>
        <v>57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57</v>
      </c>
      <c r="U42" s="40" t="str">
        <f>IF(L42="",IF(G42&gt;0,"W","E"),"")</f>
        <v>E</v>
      </c>
      <c r="V42" s="44"/>
      <c r="W42" s="22">
        <f>IF(S42="due",90*(I42+K42),S42+T42/60)</f>
        <v>2.95</v>
      </c>
      <c r="X42" s="22">
        <f>IF(R42="",W42,IF(R42="N",IF(U42="E",180+W42,180-W42),IF(U42="E",360-W42,W42)))</f>
        <v>182.95</v>
      </c>
      <c r="Y42" s="22">
        <f>RADIANS(X42)</f>
        <v>3.1930798665236257</v>
      </c>
      <c r="Z42" s="64"/>
      <c r="AA42" s="58">
        <f>-M42*COS(Y42)</f>
        <v>22.870074355894975</v>
      </c>
      <c r="AB42" s="58">
        <f>-M42*SIN(Y42)</f>
        <v>1.1785579984054826</v>
      </c>
      <c r="AC42" s="64"/>
      <c r="AD42" s="82">
        <f>$AA$40/$M$40*M42</f>
        <v>3.0894665670340362E-4</v>
      </c>
      <c r="AE42" s="82">
        <f>$AB$40/$M$40*M42</f>
        <v>-5.9331602277665348E-4</v>
      </c>
      <c r="AF42" s="22">
        <f t="shared" si="0"/>
        <v>22.869765409238273</v>
      </c>
      <c r="AG42" s="22">
        <f t="shared" si="0"/>
        <v>1.1791513144282593</v>
      </c>
      <c r="AH42" s="63"/>
      <c r="AI42" s="38">
        <f>A42</f>
        <v>1</v>
      </c>
      <c r="AJ42" s="82">
        <f t="shared" ref="AJ42:AK44" si="1">AJ41+AF41</f>
        <v>721427.62242104148</v>
      </c>
      <c r="AK42" s="82">
        <f t="shared" si="1"/>
        <v>461787.61072711012</v>
      </c>
      <c r="AL42" s="66"/>
      <c r="AM42" s="9" t="str">
        <f>IF(A43=0,A42&amp;" - 1",A42&amp;" - "&amp;A43)</f>
        <v>1 - 2</v>
      </c>
      <c r="AN42" s="18">
        <f>F42</f>
        <v>-22.869999999995343</v>
      </c>
      <c r="AO42" s="18">
        <f>AN42*G42</f>
        <v>26.986599999834759</v>
      </c>
      <c r="AP42" s="9" t="str">
        <f>D42&amp;","&amp;C42</f>
        <v>461787.61,721427.62</v>
      </c>
    </row>
    <row r="43" spans="1:44">
      <c r="A43" s="20">
        <f>A42+1</f>
        <v>2</v>
      </c>
      <c r="B43" s="44"/>
      <c r="C43" s="60">
        <v>721450.49</v>
      </c>
      <c r="D43" s="60">
        <v>461788.79</v>
      </c>
      <c r="E43" s="79"/>
      <c r="F43" s="72">
        <f>IF(C44=0,C43-$C$42,C43-C44)</f>
        <v>0.33999999996740371</v>
      </c>
      <c r="G43" s="72">
        <f>IF(D44=0,D43-$D$42,D43-D44)</f>
        <v>-13.240000000048894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13.244364839480697</v>
      </c>
      <c r="N43" s="36">
        <f>IF(F43=0,,ATAN(G43/F43))</f>
        <v>-1.5451222110956115</v>
      </c>
      <c r="O43" s="36">
        <f>ABS(DEGREES(N43))</f>
        <v>88.528981527700395</v>
      </c>
      <c r="P43" s="37" t="str">
        <f>TEXT(INT(O43),"00")</f>
        <v>88</v>
      </c>
      <c r="Q43" s="38" t="str">
        <f>TEXT((O43-P43)*60,"00")</f>
        <v>32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32</v>
      </c>
      <c r="U43" s="40" t="str">
        <f>IF(L43="",IF(G43&gt;0,"W","E"),"")</f>
        <v>E</v>
      </c>
      <c r="V43" s="44"/>
      <c r="W43" s="22">
        <f>IF(S43="due",90*(I43+K43),S43+T43/60)</f>
        <v>88.533333333333331</v>
      </c>
      <c r="X43" s="22">
        <f>IF(R43="",W43,IF(R43="N",IF(U43="E",180+W43,180-W43),IF(U43="E",360-W43,W43)))</f>
        <v>271.4666666666667</v>
      </c>
      <c r="Y43" s="22">
        <f>RADIANS(X43)</f>
        <v>4.7379871427472739</v>
      </c>
      <c r="Z43" s="64"/>
      <c r="AA43" s="58">
        <f>-M43*COS(Y43)</f>
        <v>-0.33899437680973266</v>
      </c>
      <c r="AB43" s="58">
        <f>-M43*SIN(Y43)</f>
        <v>13.240025785993165</v>
      </c>
      <c r="AC43" s="64"/>
      <c r="AD43" s="82">
        <f>$AA$40/$M$40*M43</f>
        <v>1.7867803246972028E-4</v>
      </c>
      <c r="AE43" s="82">
        <f>$AB$40/$M$40*M43</f>
        <v>-3.4314188965076532E-4</v>
      </c>
      <c r="AF43" s="22">
        <f t="shared" si="0"/>
        <v>-0.33917305484220239</v>
      </c>
      <c r="AG43" s="22">
        <f t="shared" si="0"/>
        <v>13.240368927882816</v>
      </c>
      <c r="AH43" s="64"/>
      <c r="AI43" s="25">
        <f>A43</f>
        <v>2</v>
      </c>
      <c r="AJ43" s="82">
        <f t="shared" si="1"/>
        <v>721450.49218645075</v>
      </c>
      <c r="AK43" s="82">
        <f t="shared" si="1"/>
        <v>461788.78987842455</v>
      </c>
      <c r="AL43" s="66"/>
      <c r="AM43" s="9" t="str">
        <f>IF(A44=0,A43&amp;" - 1",A43&amp;" - "&amp;A44)</f>
        <v>2 - 3</v>
      </c>
      <c r="AN43" s="18">
        <f>AN42+F42+F43</f>
        <v>-45.400000000023283</v>
      </c>
      <c r="AO43" s="18">
        <f>AN43*G43</f>
        <v>601.09600000252806</v>
      </c>
      <c r="AP43" s="9" t="str">
        <f>D43&amp;","&amp;C43</f>
        <v>461788.79,721450.49</v>
      </c>
    </row>
    <row r="44" spans="1:44" s="46" customFormat="1">
      <c r="A44" s="20">
        <f>A43+1</f>
        <v>3</v>
      </c>
      <c r="B44" s="44"/>
      <c r="C44" s="60">
        <v>721450.15</v>
      </c>
      <c r="D44" s="60">
        <v>461802.03</v>
      </c>
      <c r="E44" s="79"/>
      <c r="F44" s="72">
        <f>IF(C45=0,C44-$C$42,C44-C45)</f>
        <v>3.2700000000186265</v>
      </c>
      <c r="G44" s="72">
        <f>IF(D45=0,D44-$D$42,D44-D45)</f>
        <v>-3.0399999999790452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4.464806826727715</v>
      </c>
      <c r="N44" s="22">
        <f>IF(F44=0,,ATAN(G44/F44))</f>
        <v>-0.74896421392138435</v>
      </c>
      <c r="O44" s="22">
        <f>ABS(DEGREES(N44))</f>
        <v>42.912488464028662</v>
      </c>
      <c r="P44" s="24" t="str">
        <f>TEXT(INT(O44),"00")</f>
        <v>42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55</v>
      </c>
      <c r="U44" s="24" t="str">
        <f>IF(L44="",IF(G44&gt;0,"W","E"),"")</f>
        <v>E</v>
      </c>
      <c r="V44" s="44"/>
      <c r="W44" s="22">
        <f>IF(S44="due",90*(I44+K44),S44+T44/60)</f>
        <v>42.916666666666664</v>
      </c>
      <c r="X44" s="22">
        <f>IF(R44="",W44,IF(R44="N",IF(U44="E",180+W44,180-W44),IF(U44="E",360-W44,W44)))</f>
        <v>317.08333333333331</v>
      </c>
      <c r="Y44" s="22">
        <f>RADIANS(X44)</f>
        <v>5.534148169865353</v>
      </c>
      <c r="Z44" s="64"/>
      <c r="AA44" s="58">
        <f>-M44*COS(Y44)</f>
        <v>-3.2697783042099249</v>
      </c>
      <c r="AB44" s="58">
        <f>-M44*SIN(Y44)</f>
        <v>3.0402384513903633</v>
      </c>
      <c r="AC44" s="64"/>
      <c r="AD44" s="82">
        <f>$AA$40/$M$40*M44</f>
        <v>6.0234137976854707E-5</v>
      </c>
      <c r="AE44" s="82">
        <f>$AB$40/$M$40*M44</f>
        <v>-1.1567653639999366E-4</v>
      </c>
      <c r="AF44" s="22">
        <f>AA44-AD44</f>
        <v>-3.2698385383479018</v>
      </c>
      <c r="AG44" s="22">
        <f>AB44-AE44</f>
        <v>3.0403541279267632</v>
      </c>
      <c r="AH44" s="64"/>
      <c r="AI44" s="25">
        <f>A44</f>
        <v>3</v>
      </c>
      <c r="AJ44" s="82">
        <f t="shared" si="1"/>
        <v>721450.15301339596</v>
      </c>
      <c r="AK44" s="82">
        <f t="shared" si="1"/>
        <v>461802.03024735244</v>
      </c>
      <c r="AL44" s="66"/>
      <c r="AM44" s="9" t="str">
        <f>IF(A45=0,A44&amp;" - 1",A44&amp;" - "&amp;A45)</f>
        <v>3 - 4</v>
      </c>
      <c r="AN44" s="18">
        <f>AN43+F43+F44</f>
        <v>-41.790000000037253</v>
      </c>
      <c r="AO44" s="18">
        <f>AN44*G44</f>
        <v>127.04159999923755</v>
      </c>
      <c r="AP44" s="9" t="str">
        <f>D44&amp;","&amp;C44</f>
        <v>461802.03,721450.15</v>
      </c>
    </row>
    <row r="45" spans="1:44" s="46" customFormat="1">
      <c r="A45" s="20">
        <f t="shared" ref="A45:A46" si="2">A44+1</f>
        <v>4</v>
      </c>
      <c r="B45" s="44"/>
      <c r="C45" s="60">
        <v>721446.88</v>
      </c>
      <c r="D45" s="60">
        <v>461805.07</v>
      </c>
      <c r="E45" s="79"/>
      <c r="F45" s="72">
        <f t="shared" ref="F45:F46" si="3">IF(C46=0,C45-$C$42,C45-C46)</f>
        <v>19.270000000018626</v>
      </c>
      <c r="G45" s="72">
        <f t="shared" ref="G45:G46" si="4">IF(D46=0,D45-$D$42,D45-D46)</f>
        <v>0.78999999997904524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19.286186766716867</v>
      </c>
      <c r="N45" s="22">
        <f t="shared" ref="N45:N46" si="11">IF(F45=0,,ATAN(G45/F45))</f>
        <v>4.0973422981741454E-2</v>
      </c>
      <c r="O45" s="22">
        <f t="shared" ref="O45:O46" si="12">ABS(DEGREES(N45))</f>
        <v>2.3476042090581184</v>
      </c>
      <c r="P45" s="24" t="str">
        <f t="shared" ref="P45:P46" si="13">TEXT(INT(O45),"00")</f>
        <v>02</v>
      </c>
      <c r="Q45" s="25" t="str">
        <f t="shared" ref="Q45:Q46" si="14">TEXT((O45-P45)*60,"00")</f>
        <v>21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2.35</v>
      </c>
      <c r="X45" s="22">
        <f t="shared" ref="X45:X46" si="20">IF(R45="",W45,IF(R45="N",IF(U45="E",180+W45,180-W45),IF(U45="E",360-W45,W45)))</f>
        <v>2.35</v>
      </c>
      <c r="Y45" s="22">
        <f t="shared" ref="Y45:Y46" si="21">RADIANS(X45)</f>
        <v>4.1015237421866746E-2</v>
      </c>
      <c r="Z45" s="64"/>
      <c r="AA45" s="58">
        <f t="shared" ref="AA45:AA46" si="22">-M45*COS(Y45)</f>
        <v>-19.269966949764648</v>
      </c>
      <c r="AB45" s="58">
        <f t="shared" ref="AB45:AB46" si="23">-M45*SIN(Y45)</f>
        <v>-0.79080576354938892</v>
      </c>
      <c r="AC45" s="64"/>
      <c r="AD45" s="82">
        <f t="shared" ref="AD45:AD46" si="24">$AA$40/$M$40*M45</f>
        <v>2.6018747951190099E-4</v>
      </c>
      <c r="AE45" s="82">
        <f t="shared" ref="AE45:AE46" si="25">$AB$40/$M$40*M45</f>
        <v>-4.9967655312251969E-4</v>
      </c>
      <c r="AF45" s="22">
        <f t="shared" ref="AF45:AF46" si="26">AA45-AD45</f>
        <v>-19.270227137244159</v>
      </c>
      <c r="AG45" s="22">
        <f t="shared" ref="AG45:AG46" si="27">AB45-AE45</f>
        <v>-0.79030608699626637</v>
      </c>
      <c r="AH45" s="64"/>
      <c r="AI45" s="25">
        <f t="shared" ref="AI45:AI46" si="28">A45</f>
        <v>4</v>
      </c>
      <c r="AJ45" s="82">
        <f t="shared" ref="AJ45:AJ46" si="29">AJ44+AF44</f>
        <v>721446.88317485759</v>
      </c>
      <c r="AK45" s="82">
        <f t="shared" ref="AK45:AK46" si="30">AK44+AG44</f>
        <v>461805.07060148037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-19.25</v>
      </c>
      <c r="AO45" s="18">
        <f t="shared" ref="AO45:AO46" si="33">AN45*G45</f>
        <v>-15.207499999596621</v>
      </c>
      <c r="AP45" s="9" t="str">
        <f t="shared" ref="AP45:AP46" si="34">D45&amp;","&amp;C45</f>
        <v>461805.07,721446.88</v>
      </c>
    </row>
    <row r="46" spans="1:44" s="46" customFormat="1">
      <c r="A46" s="20">
        <f t="shared" si="2"/>
        <v>5</v>
      </c>
      <c r="B46" s="44"/>
      <c r="C46" s="60">
        <v>721427.61</v>
      </c>
      <c r="D46" s="60">
        <v>461804.28</v>
      </c>
      <c r="E46" s="79"/>
      <c r="F46" s="72">
        <f t="shared" si="3"/>
        <v>-1.0000000009313226E-2</v>
      </c>
      <c r="G46" s="72">
        <f t="shared" si="4"/>
        <v>16.67000000004191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16.670002999441767</v>
      </c>
      <c r="N46" s="22">
        <f t="shared" si="11"/>
        <v>-1.5701964468423011</v>
      </c>
      <c r="O46" s="22">
        <f t="shared" si="12"/>
        <v>89.965629410501776</v>
      </c>
      <c r="P46" s="24" t="str">
        <f t="shared" si="13"/>
        <v>89</v>
      </c>
      <c r="Q46" s="25" t="str">
        <f t="shared" si="14"/>
        <v>58</v>
      </c>
      <c r="R46" s="23" t="str">
        <f t="shared" si="15"/>
        <v>N</v>
      </c>
      <c r="S46" s="25" t="str">
        <f t="shared" si="16"/>
        <v>89</v>
      </c>
      <c r="T46" s="25" t="str">
        <f t="shared" si="17"/>
        <v>58</v>
      </c>
      <c r="U46" s="24" t="str">
        <f t="shared" si="18"/>
        <v>W</v>
      </c>
      <c r="V46" s="44"/>
      <c r="W46" s="22">
        <f t="shared" si="19"/>
        <v>89.966666666666669</v>
      </c>
      <c r="X46" s="22">
        <f t="shared" si="20"/>
        <v>90.033333333333331</v>
      </c>
      <c r="Y46" s="22">
        <f t="shared" si="21"/>
        <v>1.571378103212228</v>
      </c>
      <c r="Z46" s="64"/>
      <c r="AA46" s="58">
        <f t="shared" si="22"/>
        <v>9.6982140748368331E-3</v>
      </c>
      <c r="AB46" s="58">
        <f t="shared" si="23"/>
        <v>-16.670000178345568</v>
      </c>
      <c r="AC46" s="64"/>
      <c r="AD46" s="82">
        <f t="shared" si="24"/>
        <v>2.2489287884351107E-4</v>
      </c>
      <c r="AE46" s="82">
        <f t="shared" si="25"/>
        <v>-4.3189510399629385E-4</v>
      </c>
      <c r="AF46" s="22">
        <f t="shared" si="26"/>
        <v>9.4733211959933221E-3</v>
      </c>
      <c r="AG46" s="22">
        <f t="shared" si="27"/>
        <v>-16.669568283241571</v>
      </c>
      <c r="AH46" s="64"/>
      <c r="AI46" s="25">
        <f t="shared" si="28"/>
        <v>5</v>
      </c>
      <c r="AJ46" s="82">
        <f t="shared" si="29"/>
        <v>721427.61294772034</v>
      </c>
      <c r="AK46" s="82">
        <f t="shared" si="30"/>
        <v>461804.28029539337</v>
      </c>
      <c r="AL46" s="66"/>
      <c r="AM46" s="9" t="str">
        <f t="shared" si="31"/>
        <v>5 - 1</v>
      </c>
      <c r="AN46" s="18">
        <f t="shared" si="32"/>
        <v>1.0000000009313226E-2</v>
      </c>
      <c r="AO46" s="18">
        <f t="shared" si="33"/>
        <v>0.16670000015567057</v>
      </c>
      <c r="AP46" s="9" t="str">
        <f t="shared" si="34"/>
        <v>461804.28,721427.61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766.59790000115322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383.29895000057661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1.7610708031972995E-3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44198.262937743202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77.836270411696859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-1.2789739769658581E-3</v>
      </c>
      <c r="AB40" s="91">
        <f>SUM(AB42:AB65536)</f>
        <v>1.2106179992541488E-3</v>
      </c>
      <c r="AC40" s="91"/>
      <c r="AD40" s="91">
        <f>SUM(AD42:AD65536)</f>
        <v>-1.2789739769658583E-3</v>
      </c>
      <c r="AE40" s="91">
        <f>SUM(AE42:AE65536)</f>
        <v>1.2106179992541488E-3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721405.09309453215</v>
      </c>
      <c r="AK40" s="92">
        <f>AK44+AG44</f>
        <v>461800.97945958847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</v>
      </c>
      <c r="G41" s="72">
        <f>IF(D42=0,D41-$D$41,D41-D42)</f>
        <v>662.60999999998603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691.84753529949171</v>
      </c>
      <c r="N41" s="36">
        <f>IF(F41=0,,ATAN(G41/F41))</f>
        <v>-1.2790391073007958</v>
      </c>
      <c r="O41" s="36">
        <f>ABS(DEGREES(N41))</f>
        <v>73.283542680516035</v>
      </c>
      <c r="P41" s="37" t="str">
        <f>TEXT(INT(O41),"00")</f>
        <v>73</v>
      </c>
      <c r="Q41" s="38" t="str">
        <f>TEXT((O41-P41)*60,"00")</f>
        <v>17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73.283333333333331</v>
      </c>
      <c r="X41" s="22">
        <f>IF(R41="",W41,IF(R41="N",IF(U41="E",180+W41,180-W41),IF(U41="E",360-W41,W41)))</f>
        <v>106.71666666666667</v>
      </c>
      <c r="Y41" s="22">
        <f>RADIANS(X41)</f>
        <v>1.8625572000866153</v>
      </c>
      <c r="Z41" s="64"/>
      <c r="AA41" s="58">
        <f>-M41*COS(Y41)</f>
        <v>199.00242104151124</v>
      </c>
      <c r="AB41" s="58">
        <f>-M41*SIN(Y41)</f>
        <v>-662.60927288983703</v>
      </c>
      <c r="AC41" s="64"/>
      <c r="AD41" s="22">
        <v>0</v>
      </c>
      <c r="AE41" s="22">
        <v>0</v>
      </c>
      <c r="AF41" s="22">
        <f t="shared" ref="AF41:AG43" si="0">AA41-AD41</f>
        <v>199.00242104151124</v>
      </c>
      <c r="AG41" s="22">
        <f t="shared" si="0"/>
        <v>-662.60927288983703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721427.62</v>
      </c>
      <c r="D42" s="60">
        <v>461787.61</v>
      </c>
      <c r="E42" s="79"/>
      <c r="F42" s="72">
        <f>IF(C43=0,C42-$C$42,C42-C43)</f>
        <v>1.0000000009313226E-2</v>
      </c>
      <c r="G42" s="72">
        <f>IF(D43=0,D42-$D$42,D42-D43)</f>
        <v>-16.67000000004191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16.670002999441767</v>
      </c>
      <c r="N42" s="36">
        <f>IF(F42=0,,ATAN(G42/F42))</f>
        <v>-1.5701964468423011</v>
      </c>
      <c r="O42" s="36">
        <f>ABS(DEGREES(N42))</f>
        <v>89.965629410501776</v>
      </c>
      <c r="P42" s="37" t="str">
        <f>TEXT(INT(O42),"00")</f>
        <v>89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58</v>
      </c>
      <c r="U42" s="40" t="str">
        <f>IF(L42="",IF(G42&gt;0,"W","E"),"")</f>
        <v>E</v>
      </c>
      <c r="V42" s="44"/>
      <c r="W42" s="22">
        <f>IF(S42="due",90*(I42+K42),S42+T42/60)</f>
        <v>89.966666666666669</v>
      </c>
      <c r="X42" s="22">
        <f>IF(R42="",W42,IF(R42="N",IF(U42="E",180+W42,180-W42),IF(U42="E",360-W42,W42)))</f>
        <v>270.0333333333333</v>
      </c>
      <c r="Y42" s="22">
        <f>RADIANS(X42)</f>
        <v>4.7129707568020205</v>
      </c>
      <c r="Z42" s="64"/>
      <c r="AA42" s="58">
        <f>-M42*COS(Y42)</f>
        <v>-9.6982140748236856E-3</v>
      </c>
      <c r="AB42" s="58">
        <f>-M42*SIN(Y42)</f>
        <v>16.670000178345568</v>
      </c>
      <c r="AC42" s="64"/>
      <c r="AD42" s="82">
        <f>$AA$40/$M$40*M42</f>
        <v>-2.7391471764331711E-4</v>
      </c>
      <c r="AE42" s="82">
        <f>$AB$40/$M$40*M42</f>
        <v>2.592750856638186E-4</v>
      </c>
      <c r="AF42" s="22">
        <f t="shared" si="0"/>
        <v>-9.4242993571803692E-3</v>
      </c>
      <c r="AG42" s="22">
        <f t="shared" si="0"/>
        <v>16.669740903259903</v>
      </c>
      <c r="AH42" s="63"/>
      <c r="AI42" s="38">
        <f>A42</f>
        <v>1</v>
      </c>
      <c r="AJ42" s="82">
        <f t="shared" ref="AJ42:AK44" si="1">AJ41+AF41</f>
        <v>721427.62242104148</v>
      </c>
      <c r="AK42" s="82">
        <f t="shared" si="1"/>
        <v>461787.61072711012</v>
      </c>
      <c r="AL42" s="66"/>
      <c r="AM42" s="9" t="str">
        <f>IF(A43=0,A42&amp;" - 1",A42&amp;" - "&amp;A43)</f>
        <v>1 - 2</v>
      </c>
      <c r="AN42" s="18">
        <f>F42</f>
        <v>1.0000000009313226E-2</v>
      </c>
      <c r="AO42" s="18">
        <f>AN42*G42</f>
        <v>-0.16670000015567057</v>
      </c>
      <c r="AP42" s="9" t="str">
        <f>D42&amp;","&amp;C42</f>
        <v>461787.61,721427.62</v>
      </c>
    </row>
    <row r="43" spans="1:44">
      <c r="A43" s="20">
        <f>A42+1</f>
        <v>2</v>
      </c>
      <c r="B43" s="44"/>
      <c r="C43" s="60">
        <v>721427.61</v>
      </c>
      <c r="D43" s="60">
        <v>461804.28</v>
      </c>
      <c r="E43" s="79"/>
      <c r="F43" s="72">
        <f>IF(C44=0,C43-$C$42,C43-C44)</f>
        <v>19.5</v>
      </c>
      <c r="G43" s="72">
        <f>IF(D44=0,D43-$D$42,D43-D44)</f>
        <v>0.26000000000931323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19.501733256303268</v>
      </c>
      <c r="N43" s="36">
        <f>IF(F43=0,,ATAN(G43/F43))</f>
        <v>1.3332543294623194E-2</v>
      </c>
      <c r="O43" s="36">
        <f>ABS(DEGREES(N43))</f>
        <v>0.7638984609573547</v>
      </c>
      <c r="P43" s="37" t="str">
        <f>TEXT(INT(O43),"00")</f>
        <v>00</v>
      </c>
      <c r="Q43" s="38" t="str">
        <f>TEXT((O43-P43)*60,"00")</f>
        <v>46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46</v>
      </c>
      <c r="U43" s="40" t="str">
        <f>IF(L43="",IF(G43&gt;0,"W","E"),"")</f>
        <v>W</v>
      </c>
      <c r="V43" s="44"/>
      <c r="W43" s="22">
        <f>IF(S43="due",90*(I43+K43),S43+T43/60)</f>
        <v>0.76666666666666672</v>
      </c>
      <c r="X43" s="22">
        <f>IF(R43="",W43,IF(R43="N",IF(U43="E",180+W43,180-W43),IF(U43="E",360-W43,W43)))</f>
        <v>0.76666666666666672</v>
      </c>
      <c r="Y43" s="22">
        <f>RADIANS(X43)</f>
        <v>1.3380857598623194E-2</v>
      </c>
      <c r="Z43" s="64"/>
      <c r="AA43" s="58">
        <f>-M43*COS(Y43)</f>
        <v>-19.499987415521812</v>
      </c>
      <c r="AB43" s="58">
        <f>-M43*SIN(Y43)</f>
        <v>-0.26094212863349137</v>
      </c>
      <c r="AC43" s="64"/>
      <c r="AD43" s="82">
        <f>$AA$40/$M$40*M43</f>
        <v>-3.2044455892626288E-4</v>
      </c>
      <c r="AE43" s="82">
        <f>$AB$40/$M$40*M43</f>
        <v>3.0331809543107413E-4</v>
      </c>
      <c r="AF43" s="22">
        <f t="shared" si="0"/>
        <v>-19.499666970962885</v>
      </c>
      <c r="AG43" s="22">
        <f t="shared" si="0"/>
        <v>-0.26124544672892241</v>
      </c>
      <c r="AH43" s="64"/>
      <c r="AI43" s="25">
        <f>A43</f>
        <v>2</v>
      </c>
      <c r="AJ43" s="82">
        <f t="shared" si="1"/>
        <v>721427.61299674213</v>
      </c>
      <c r="AK43" s="82">
        <f t="shared" si="1"/>
        <v>461804.28046801337</v>
      </c>
      <c r="AL43" s="66"/>
      <c r="AM43" s="9" t="str">
        <f>IF(A44=0,A43&amp;" - 1",A43&amp;" - "&amp;A44)</f>
        <v>2 - 3</v>
      </c>
      <c r="AN43" s="18">
        <f>AN42+F42+F43</f>
        <v>19.520000000018626</v>
      </c>
      <c r="AO43" s="18">
        <f>AN43*G43</f>
        <v>5.0752000001866371</v>
      </c>
      <c r="AP43" s="9" t="str">
        <f>D43&amp;","&amp;C43</f>
        <v>461804.28,721427.61</v>
      </c>
    </row>
    <row r="44" spans="1:44" s="46" customFormat="1">
      <c r="A44" s="20">
        <f>A43+1</f>
        <v>3</v>
      </c>
      <c r="B44" s="44"/>
      <c r="C44" s="60">
        <v>721408.11</v>
      </c>
      <c r="D44" s="60">
        <v>461804.02</v>
      </c>
      <c r="E44" s="79"/>
      <c r="F44" s="72">
        <f>IF(C45=0,C44-$C$42,C44-C45)</f>
        <v>3.0200000000186265</v>
      </c>
      <c r="G44" s="72">
        <f>IF(D45=0,D44-$D$42,D44-D45)</f>
        <v>3.0400000000372529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4.2850904308239519</v>
      </c>
      <c r="N44" s="22">
        <f>IF(F44=0,,ATAN(G44/F44))</f>
        <v>0.78869848145097876</v>
      </c>
      <c r="O44" s="22">
        <f>ABS(DEGREES(N44))</f>
        <v>45.189094295518125</v>
      </c>
      <c r="P44" s="24" t="str">
        <f>TEXT(INT(O44),"00")</f>
        <v>45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45.18333333333333</v>
      </c>
      <c r="X44" s="22">
        <f>IF(R44="",W44,IF(R44="N",IF(U44="E",180+W44,180-W44),IF(U44="E",360-W44,W44)))</f>
        <v>45.18333333333333</v>
      </c>
      <c r="Y44" s="22">
        <f>RADIANS(X44)</f>
        <v>0.7885979336927712</v>
      </c>
      <c r="Z44" s="64"/>
      <c r="AA44" s="58">
        <f>-M44*COS(Y44)</f>
        <v>-3.0203056499371899</v>
      </c>
      <c r="AB44" s="58">
        <f>-M44*SIN(Y44)</f>
        <v>-3.0396963304410014</v>
      </c>
      <c r="AC44" s="64"/>
      <c r="AD44" s="82">
        <f>$AA$40/$M$40*M44</f>
        <v>-7.0410865281459668E-5</v>
      </c>
      <c r="AE44" s="82">
        <f>$AB$40/$M$40*M44</f>
        <v>6.6647689779437616E-5</v>
      </c>
      <c r="AF44" s="22">
        <f>AA44-AD44</f>
        <v>-3.0202352390719085</v>
      </c>
      <c r="AG44" s="22">
        <f>AB44-AE44</f>
        <v>-3.0397629781307809</v>
      </c>
      <c r="AH44" s="64"/>
      <c r="AI44" s="25">
        <f>A44</f>
        <v>3</v>
      </c>
      <c r="AJ44" s="82">
        <f t="shared" si="1"/>
        <v>721408.11332977121</v>
      </c>
      <c r="AK44" s="82">
        <f t="shared" si="1"/>
        <v>461804.01922256663</v>
      </c>
      <c r="AL44" s="66"/>
      <c r="AM44" s="9" t="str">
        <f>IF(A45=0,A44&amp;" - 1",A44&amp;" - "&amp;A45)</f>
        <v>3 - 4</v>
      </c>
      <c r="AN44" s="18">
        <f>AN43+F43+F44</f>
        <v>42.040000000037253</v>
      </c>
      <c r="AO44" s="18">
        <f>AN44*G44</f>
        <v>127.80160000167936</v>
      </c>
      <c r="AP44" s="9" t="str">
        <f>D44&amp;","&amp;C44</f>
        <v>461804.02,721408.11</v>
      </c>
    </row>
    <row r="45" spans="1:44" s="46" customFormat="1">
      <c r="A45" s="20">
        <f t="shared" ref="A45:A46" si="2">A44+1</f>
        <v>4</v>
      </c>
      <c r="B45" s="44"/>
      <c r="C45" s="60">
        <v>721405.09</v>
      </c>
      <c r="D45" s="60">
        <v>461800.98</v>
      </c>
      <c r="E45" s="79"/>
      <c r="F45" s="72">
        <f t="shared" ref="F45:F46" si="3">IF(C46=0,C45-$C$42,C45-C46)</f>
        <v>0.10999999998603016</v>
      </c>
      <c r="G45" s="72">
        <f t="shared" ref="G45:G46" si="4">IF(D46=0,D45-$D$42,D45-D46)</f>
        <v>14.699999999953434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14.700411558817933</v>
      </c>
      <c r="N45" s="22">
        <f t="shared" ref="N45:N46" si="11">IF(F45=0,,ATAN(G45/F45))</f>
        <v>1.563313473264387</v>
      </c>
      <c r="O45" s="22">
        <f t="shared" ref="O45:O46" si="12">ABS(DEGREES(N45))</f>
        <v>89.571264073987237</v>
      </c>
      <c r="P45" s="24" t="str">
        <f t="shared" ref="P45:P46" si="13">TEXT(INT(O45),"00")</f>
        <v>89</v>
      </c>
      <c r="Q45" s="25" t="str">
        <f t="shared" ref="Q45:Q46" si="14">TEXT((O45-P45)*60,"00")</f>
        <v>34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34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89.566666666666663</v>
      </c>
      <c r="X45" s="22">
        <f t="shared" ref="X45:X46" si="20">IF(R45="",W45,IF(R45="N",IF(U45="E",180+W45,180-W45),IF(U45="E",360-W45,W45)))</f>
        <v>89.566666666666663</v>
      </c>
      <c r="Y45" s="22">
        <f t="shared" ref="Y45:Y46" si="21">RADIANS(X45)</f>
        <v>1.5632332333695877</v>
      </c>
      <c r="Z45" s="64"/>
      <c r="AA45" s="58">
        <f t="shared" ref="AA45:AA46" si="22">-M45*COS(Y45)</f>
        <v>-0.11117952608419375</v>
      </c>
      <c r="AB45" s="58">
        <f t="shared" ref="AB45:AB46" si="23">-M45*SIN(Y45)</f>
        <v>-14.699991126242479</v>
      </c>
      <c r="AC45" s="64"/>
      <c r="AD45" s="82">
        <f t="shared" ref="AD45:AD46" si="24">$AA$40/$M$40*M45</f>
        <v>-2.4155119117309163E-4</v>
      </c>
      <c r="AE45" s="82">
        <f t="shared" ref="AE45:AE46" si="25">$AB$40/$M$40*M45</f>
        <v>2.2864125857287152E-4</v>
      </c>
      <c r="AF45" s="22">
        <f t="shared" ref="AF45:AF46" si="26">AA45-AD45</f>
        <v>-0.11093797489302065</v>
      </c>
      <c r="AG45" s="22">
        <f t="shared" ref="AG45:AG46" si="27">AB45-AE45</f>
        <v>-14.700219767501052</v>
      </c>
      <c r="AH45" s="64"/>
      <c r="AI45" s="25">
        <f t="shared" ref="AI45:AI46" si="28">A45</f>
        <v>4</v>
      </c>
      <c r="AJ45" s="82">
        <f t="shared" ref="AJ45:AJ46" si="29">AJ44+AF44</f>
        <v>721405.09309453215</v>
      </c>
      <c r="AK45" s="82">
        <f t="shared" ref="AK45:AK46" si="30">AK44+AG44</f>
        <v>461800.97945958847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45.17000000004191</v>
      </c>
      <c r="AO45" s="18">
        <f t="shared" ref="AO45:AO46" si="33">AN45*G45</f>
        <v>663.99899999851266</v>
      </c>
      <c r="AP45" s="9" t="str">
        <f t="shared" ref="AP45:AP46" si="34">D45&amp;","&amp;C45</f>
        <v>461800.98,721405.09</v>
      </c>
    </row>
    <row r="46" spans="1:44" s="46" customFormat="1">
      <c r="A46" s="20">
        <f t="shared" si="2"/>
        <v>5</v>
      </c>
      <c r="B46" s="44"/>
      <c r="C46" s="60">
        <v>721404.98</v>
      </c>
      <c r="D46" s="60">
        <v>461786.28</v>
      </c>
      <c r="E46" s="79"/>
      <c r="F46" s="72">
        <f t="shared" si="3"/>
        <v>-22.64000000001397</v>
      </c>
      <c r="G46" s="72">
        <f t="shared" si="4"/>
        <v>-1.3299999999580905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22.679032166309945</v>
      </c>
      <c r="N46" s="22">
        <f t="shared" si="11"/>
        <v>5.8678144766767255E-2</v>
      </c>
      <c r="O46" s="22">
        <f t="shared" si="12"/>
        <v>3.362010044793422</v>
      </c>
      <c r="P46" s="24" t="str">
        <f t="shared" si="13"/>
        <v>03</v>
      </c>
      <c r="Q46" s="25" t="str">
        <f t="shared" si="14"/>
        <v>22</v>
      </c>
      <c r="R46" s="23" t="str">
        <f t="shared" si="15"/>
        <v>N</v>
      </c>
      <c r="S46" s="25" t="str">
        <f t="shared" si="16"/>
        <v>03</v>
      </c>
      <c r="T46" s="25" t="str">
        <f t="shared" si="17"/>
        <v>22</v>
      </c>
      <c r="U46" s="24" t="str">
        <f t="shared" si="18"/>
        <v>E</v>
      </c>
      <c r="V46" s="44"/>
      <c r="W46" s="22">
        <f t="shared" si="19"/>
        <v>3.3666666666666667</v>
      </c>
      <c r="X46" s="22">
        <f t="shared" si="20"/>
        <v>183.36666666666667</v>
      </c>
      <c r="Y46" s="22">
        <f t="shared" si="21"/>
        <v>3.2003520717402689</v>
      </c>
      <c r="Z46" s="64"/>
      <c r="AA46" s="58">
        <f t="shared" si="22"/>
        <v>22.639891831641052</v>
      </c>
      <c r="AB46" s="58">
        <f t="shared" si="23"/>
        <v>1.3318400249706583</v>
      </c>
      <c r="AC46" s="64"/>
      <c r="AD46" s="82">
        <f t="shared" si="24"/>
        <v>-3.7265264394172704E-4</v>
      </c>
      <c r="AE46" s="82">
        <f t="shared" si="25"/>
        <v>3.5273586980694708E-4</v>
      </c>
      <c r="AF46" s="22">
        <f t="shared" si="26"/>
        <v>22.640264484284994</v>
      </c>
      <c r="AG46" s="22">
        <f t="shared" si="27"/>
        <v>1.3314872891008513</v>
      </c>
      <c r="AH46" s="64"/>
      <c r="AI46" s="25">
        <f t="shared" si="28"/>
        <v>5</v>
      </c>
      <c r="AJ46" s="82">
        <f t="shared" si="29"/>
        <v>721404.98215655726</v>
      </c>
      <c r="AK46" s="82">
        <f t="shared" si="30"/>
        <v>461786.27923982096</v>
      </c>
      <c r="AL46" s="66"/>
      <c r="AM46" s="9" t="str">
        <f t="shared" si="31"/>
        <v>5 - 1</v>
      </c>
      <c r="AN46" s="18">
        <f t="shared" si="32"/>
        <v>22.64000000001397</v>
      </c>
      <c r="AO46" s="18">
        <f t="shared" si="33"/>
        <v>-30.111199999069747</v>
      </c>
      <c r="AP46" s="9" t="str">
        <f t="shared" si="34"/>
        <v>461786.28,721404.98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3476</vt:lpstr>
      <vt:lpstr>3477</vt:lpstr>
      <vt:lpstr>3478</vt:lpstr>
      <vt:lpstr>3479</vt:lpstr>
      <vt:lpstr>3480</vt:lpstr>
      <vt:lpstr>3481</vt:lpstr>
      <vt:lpstr>3482</vt:lpstr>
      <vt:lpstr>3483</vt:lpstr>
      <vt:lpstr>3484</vt:lpstr>
      <vt:lpstr>3485</vt:lpstr>
      <vt:lpstr>'3476'!Print_Area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2007-05-07T02:34:10Z</dcterms:modified>
</cp:coreProperties>
</file>