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3486" sheetId="2" r:id="rId1"/>
    <sheet name="3487" sheetId="4" r:id="rId2"/>
    <sheet name="3488" sheetId="5" r:id="rId3"/>
    <sheet name="3489" sheetId="6" r:id="rId4"/>
    <sheet name="3490" sheetId="7" r:id="rId5"/>
    <sheet name="3491" sheetId="8" r:id="rId6"/>
    <sheet name="3492" sheetId="9" r:id="rId7"/>
    <sheet name="3493" sheetId="10" r:id="rId8"/>
    <sheet name="3494" sheetId="11" r:id="rId9"/>
    <sheet name="3495" sheetId="3" r:id="rId10"/>
  </sheets>
  <definedNames>
    <definedName name="_xlnm.Print_Area" localSheetId="0">'3486'!$A$1:$AJ$43</definedName>
  </definedNames>
  <calcPr calcId="124519"/>
</workbook>
</file>

<file path=xl/calcChain.xml><?xml version="1.0" encoding="utf-8"?>
<calcChain xmlns="http://schemas.openxmlformats.org/spreadsheetml/2006/main">
  <c r="AP46" i="3"/>
  <c r="G46"/>
  <c r="F46"/>
  <c r="N46" s="1"/>
  <c r="O46" s="1"/>
  <c r="AP45"/>
  <c r="G45"/>
  <c r="F45"/>
  <c r="N45" s="1"/>
  <c r="O45" s="1"/>
  <c r="A45"/>
  <c r="A46" s="1"/>
  <c r="AP46" i="11"/>
  <c r="G46"/>
  <c r="F46"/>
  <c r="N46" s="1"/>
  <c r="O46" s="1"/>
  <c r="AP45"/>
  <c r="G45"/>
  <c r="F45"/>
  <c r="N45" s="1"/>
  <c r="O45" s="1"/>
  <c r="A45"/>
  <c r="A46" s="1"/>
  <c r="AP46" i="10"/>
  <c r="G46"/>
  <c r="F46"/>
  <c r="N46" s="1"/>
  <c r="O46" s="1"/>
  <c r="AP45"/>
  <c r="G45"/>
  <c r="F45"/>
  <c r="N45" s="1"/>
  <c r="O45" s="1"/>
  <c r="A45"/>
  <c r="A46" s="1"/>
  <c r="AP45" i="9"/>
  <c r="G45"/>
  <c r="F45"/>
  <c r="N45" s="1"/>
  <c r="O45" s="1"/>
  <c r="A45"/>
  <c r="AM45" s="1"/>
  <c r="AP45" i="8"/>
  <c r="G45"/>
  <c r="F45"/>
  <c r="N45" s="1"/>
  <c r="O45" s="1"/>
  <c r="A45"/>
  <c r="AM45" s="1"/>
  <c r="AP45" i="7"/>
  <c r="G45"/>
  <c r="F45"/>
  <c r="N45" s="1"/>
  <c r="O45" s="1"/>
  <c r="A45"/>
  <c r="AM45" s="1"/>
  <c r="AP45" i="6"/>
  <c r="G45"/>
  <c r="F45"/>
  <c r="N45" s="1"/>
  <c r="O45" s="1"/>
  <c r="A45"/>
  <c r="AM45" s="1"/>
  <c r="AP45" i="5"/>
  <c r="G45"/>
  <c r="F45"/>
  <c r="N45" s="1"/>
  <c r="O45" s="1"/>
  <c r="A45"/>
  <c r="AM45" s="1"/>
  <c r="AP45" i="4"/>
  <c r="G45"/>
  <c r="F45"/>
  <c r="N45" s="1"/>
  <c r="O45" s="1"/>
  <c r="A45"/>
  <c r="AM45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6"/>
  <c r="L45"/>
  <c r="AB42" i="11"/>
  <c r="AA42"/>
  <c r="AB44"/>
  <c r="AA44"/>
  <c r="AB43"/>
  <c r="AA43"/>
  <c r="AB41"/>
  <c r="AG41" s="1"/>
  <c r="AK42" s="1"/>
  <c r="AA41"/>
  <c r="AF41" s="1"/>
  <c r="AJ42" s="1"/>
  <c r="M40"/>
  <c r="L46"/>
  <c r="L45"/>
  <c r="AB42" i="10"/>
  <c r="AA42"/>
  <c r="AB44"/>
  <c r="AA44"/>
  <c r="AB43"/>
  <c r="AA43"/>
  <c r="AB41"/>
  <c r="AG41" s="1"/>
  <c r="AK42" s="1"/>
  <c r="AA41"/>
  <c r="AF41" s="1"/>
  <c r="AJ42" s="1"/>
  <c r="M40"/>
  <c r="L46"/>
  <c r="L45"/>
  <c r="AB42" i="9"/>
  <c r="AA42"/>
  <c r="AB44"/>
  <c r="AA44"/>
  <c r="AB43"/>
  <c r="AA43"/>
  <c r="AB41"/>
  <c r="AG41" s="1"/>
  <c r="AK42" s="1"/>
  <c r="AA41"/>
  <c r="AF41" s="1"/>
  <c r="AJ42" s="1"/>
  <c r="M40"/>
  <c r="L45"/>
  <c r="AB42" i="8"/>
  <c r="AA42"/>
  <c r="AB44"/>
  <c r="AA44"/>
  <c r="AB43"/>
  <c r="AA43"/>
  <c r="AB41"/>
  <c r="AG41" s="1"/>
  <c r="AK42" s="1"/>
  <c r="AA41"/>
  <c r="AF41" s="1"/>
  <c r="AJ42" s="1"/>
  <c r="M40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6"/>
  <c r="T46"/>
  <c r="S46"/>
  <c r="W46" s="1"/>
  <c r="R46"/>
  <c r="X46" s="1"/>
  <c r="Y46" s="1"/>
  <c r="U45" i="11"/>
  <c r="T45"/>
  <c r="S45"/>
  <c r="W45" s="1"/>
  <c r="R45"/>
  <c r="X45" s="1"/>
  <c r="Y45" s="1"/>
  <c r="U46"/>
  <c r="T46"/>
  <c r="S46"/>
  <c r="W46" s="1"/>
  <c r="R46"/>
  <c r="X46" s="1"/>
  <c r="Y46" s="1"/>
  <c r="U45" i="10"/>
  <c r="T45"/>
  <c r="S45"/>
  <c r="W45" s="1"/>
  <c r="R45"/>
  <c r="X45" s="1"/>
  <c r="Y45" s="1"/>
  <c r="U46"/>
  <c r="T46"/>
  <c r="S46"/>
  <c r="W46" s="1"/>
  <c r="R46"/>
  <c r="X46" s="1"/>
  <c r="Y46" s="1"/>
  <c r="U45" i="9"/>
  <c r="T45"/>
  <c r="S45"/>
  <c r="W45" s="1"/>
  <c r="R45"/>
  <c r="X45" s="1"/>
  <c r="Y45" s="1"/>
  <c r="U45" i="8"/>
  <c r="T45"/>
  <c r="S45"/>
  <c r="W45" s="1"/>
  <c r="R45"/>
  <c r="X45" s="1"/>
  <c r="Y45" s="1"/>
  <c r="U45" i="7"/>
  <c r="T45"/>
  <c r="S45"/>
  <c r="W45" s="1"/>
  <c r="R45"/>
  <c r="X45" s="1"/>
  <c r="Y45" s="1"/>
  <c r="U45" i="6"/>
  <c r="T45"/>
  <c r="S45"/>
  <c r="W45" s="1"/>
  <c r="R45"/>
  <c r="X45" s="1"/>
  <c r="Y45" s="1"/>
  <c r="U45" i="5"/>
  <c r="T45"/>
  <c r="S45"/>
  <c r="W45" s="1"/>
  <c r="R45"/>
  <c r="X45" s="1"/>
  <c r="Y45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6" i="3" l="1"/>
  <c r="AA46"/>
  <c r="AB45"/>
  <c r="AA45"/>
  <c r="AB46" i="11"/>
  <c r="AA46"/>
  <c r="AB45"/>
  <c r="AA45"/>
  <c r="AB46" i="10"/>
  <c r="AA46"/>
  <c r="AB45"/>
  <c r="AA45"/>
  <c r="AB45" i="9"/>
  <c r="AA45"/>
  <c r="AB45" i="8"/>
  <c r="AA45"/>
  <c r="AB45" i="7"/>
  <c r="AA45"/>
  <c r="AB45" i="6"/>
  <c r="AA45"/>
  <c r="AB45" i="5"/>
  <c r="AA45"/>
  <c r="AB45" i="4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6" i="3" l="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1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10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9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8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6" s="1"/>
  <c r="AJ40"/>
  <c r="AK45"/>
  <c r="AK46" s="1"/>
  <c r="AK40"/>
  <c r="AJ45" i="11"/>
  <c r="AJ46" s="1"/>
  <c r="AJ40"/>
  <c r="AK45"/>
  <c r="AK46" s="1"/>
  <c r="AK40"/>
  <c r="AJ45" i="10"/>
  <c r="AJ46" s="1"/>
  <c r="AJ40"/>
  <c r="AK45"/>
  <c r="AK46" s="1"/>
  <c r="AK40"/>
  <c r="AJ45" i="9"/>
  <c r="AJ40"/>
  <c r="AK45"/>
  <c r="AK40"/>
  <c r="AJ45" i="8"/>
  <c r="AJ40"/>
  <c r="AK45"/>
  <c r="AK40"/>
  <c r="AJ45" i="7"/>
  <c r="AJ40"/>
  <c r="AK45"/>
  <c r="AK40"/>
  <c r="AJ45" i="6"/>
  <c r="AJ40"/>
  <c r="AK45"/>
  <c r="AK40"/>
  <c r="AJ45" i="5"/>
  <c r="AJ40"/>
  <c r="AK45"/>
  <c r="AK40"/>
  <c r="AJ45" i="4"/>
  <c r="AJ40"/>
  <c r="AK45"/>
  <c r="AK40"/>
  <c r="AJ40" i="2"/>
  <c r="AJ45"/>
  <c r="AK40"/>
  <c r="AK45"/>
</calcChain>
</file>

<file path=xl/sharedStrings.xml><?xml version="1.0" encoding="utf-8"?>
<sst xmlns="http://schemas.openxmlformats.org/spreadsheetml/2006/main" count="930" uniqueCount="98">
  <si>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</si>
  <si>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</si>
  <si>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</si>
  <si>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</si>
  <si>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</si>
  <si>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</si>
  <si>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</si>
  <si>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</si>
  <si>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</si>
  <si>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</si>
  <si>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</si>
  <si>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</si>
  <si>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</si>
  <si>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</si>
  <si>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</si>
  <si>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</si>
  <si>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</si>
  <si>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</si>
  <si>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</si>
  <si>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</si>
  <si>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</si>
  <si>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</si>
  <si>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</si>
  <si>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</si>
  <si>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</si>
  <si>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</si>
  <si>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</si>
  <si>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</si>
  <si>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</si>
  <si>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</si>
  <si>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</si>
  <si>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</si>
  <si>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</si>
  <si>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</si>
  <si>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</si>
  <si>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</si>
  <si>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</si>
  <si>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</si>
  <si>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</si>
  <si>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</si>
  <si>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</si>
  <si>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</si>
  <si>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</si>
  <si>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</si>
  <si>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</si>
  <si>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</si>
  <si>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</si>
  <si>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</si>
  <si>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</si>
  <si>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</si>
  <si>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</si>
  <si>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</si>
  <si>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</si>
  <si>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</si>
  <si>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</si>
  <si>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</si>
  <si>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</si>
  <si>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3486</t>
  </si>
  <si>
    <t>Arpas, Generoso</t>
  </si>
  <si>
    <t>409 C-4</t>
  </si>
  <si>
    <t>6 31 N. 124 39 E.</t>
  </si>
  <si>
    <t>Poblacion</t>
  </si>
  <si>
    <t>Norala</t>
  </si>
  <si>
    <t>South Cotabato</t>
  </si>
  <si>
    <t>Mindanao</t>
  </si>
  <si>
    <t>M.R. Malate</t>
  </si>
  <si>
    <t>June 24, 1970</t>
  </si>
  <si>
    <t>BLLM 1</t>
  </si>
  <si>
    <t>384.94</t>
  </si>
  <si>
    <t>3487</t>
  </si>
  <si>
    <t>Baldejera, Socorro</t>
  </si>
  <si>
    <t>371</t>
  </si>
  <si>
    <t>3488</t>
  </si>
  <si>
    <t>Perez, Salvacion</t>
  </si>
  <si>
    <t>6 31 N. 124 37 E.</t>
  </si>
  <si>
    <t>395.06</t>
  </si>
  <si>
    <t>3489</t>
  </si>
  <si>
    <t>Solis, Adelina</t>
  </si>
  <si>
    <t>368.27</t>
  </si>
  <si>
    <t>3490</t>
  </si>
  <si>
    <t>Eselan, Felecidad</t>
  </si>
  <si>
    <t>381.66</t>
  </si>
  <si>
    <t>3491</t>
  </si>
  <si>
    <t>Donguines, Ema</t>
  </si>
  <si>
    <t>386.57</t>
  </si>
  <si>
    <t>3492</t>
  </si>
  <si>
    <t>Cabayao, Estela</t>
  </si>
  <si>
    <t>362.03</t>
  </si>
  <si>
    <t>3493</t>
  </si>
  <si>
    <t>Ferrariz, Leon B.</t>
  </si>
  <si>
    <t xml:space="preserve">Poblacion </t>
  </si>
  <si>
    <t>355.66</t>
  </si>
  <si>
    <t>3494</t>
  </si>
  <si>
    <t>Donguines, Benigno</t>
  </si>
  <si>
    <t>384.20</t>
  </si>
  <si>
    <t>3495</t>
  </si>
  <si>
    <t>Perez, Jesus</t>
  </si>
  <si>
    <t>455.82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</si>
</sst>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R18" sqref="R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68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769.88789999891401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384.943949999457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4.091119413294454E-3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19414.347194248145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19000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19000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79.426412702827292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3.949898486247605E-3</v>
      </c>
      <c r="AB40" s="91">
        <f>SUM(AB42:AB65536)</f>
        <v>-1.0656265772650553E-3</v>
      </c>
      <c r="AC40" s="91"/>
      <c r="AD40" s="91">
        <f>SUM(AD42:AD65536)</f>
        <v>3.949898486247605E-3</v>
      </c>
      <c r="AE40" s="91">
        <f>SUM(AE42:AE65536)</f>
        <v>-1.0656265772650553E-3</v>
      </c>
      <c r="AF40" s="91">
        <f>SUM(AF42:AF65536)</f>
        <v>0</v>
      </c>
      <c r="AG40" s="91">
        <f>SUM(AG42:AG65536)</f>
        <v>-2.4424906541753444E-15</v>
      </c>
      <c r="AH40" s="92"/>
      <c r="AI40" s="93">
        <v>1</v>
      </c>
      <c r="AJ40" s="92">
        <f>AJ44+AF44</f>
        <v>721450.49363424198</v>
      </c>
      <c r="AK40" s="92">
        <f>AK44+AG44</f>
        <v>461788.78897786443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-199</v>
      </c>
      <c r="G41" s="72">
        <f>IF(D42=0,D41-$D$41,D41-D42)</f>
        <v>662.60999999998603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691.84753529949171</v>
      </c>
      <c r="N41" s="36">
        <f>IF(F41=0,,ATAN(G41/F41))</f>
        <v>-1.2790391073007958</v>
      </c>
      <c r="O41" s="36">
        <f>ABS(DEGREES(N41))</f>
        <v>73.283542680516035</v>
      </c>
      <c r="P41" s="37" t="str">
        <f>TEXT(INT(O41),"00")</f>
        <v>73</v>
      </c>
      <c r="Q41" s="38" t="str">
        <f>TEXT((O41-P41)*60,"00")</f>
        <v>17</v>
      </c>
      <c r="R41" s="39" t="str">
        <f>IF(L41="",IF(F41&gt;0,"S","N"),"")</f>
        <v>N</v>
      </c>
      <c r="S41" s="25" t="str">
        <f>IF(L41="",IF(INT(Q41)=60,INT(P41+1),P41),"due")</f>
        <v>73</v>
      </c>
      <c r="T41" s="38" t="str">
        <f>IF(L41="",IF(INT(Q41)=60,"00",Q41),L41)</f>
        <v>17</v>
      </c>
      <c r="U41" s="40" t="str">
        <f>IF(L41="",IF(G41&gt;0,"W","E"),"")</f>
        <v>W</v>
      </c>
      <c r="V41" s="41"/>
      <c r="W41" s="22">
        <f>IF(S41="due",90*(I41+K41),S41+T41/60)</f>
        <v>73.283333333333331</v>
      </c>
      <c r="X41" s="22">
        <f>IF(R41="",W41,IF(R41="N",IF(U41="E",180+W41,180-W41),IF(U41="E",360-W41,W41)))</f>
        <v>106.71666666666667</v>
      </c>
      <c r="Y41" s="22">
        <f>RADIANS(X41)</f>
        <v>1.8625572000866153</v>
      </c>
      <c r="Z41" s="64"/>
      <c r="AA41" s="58">
        <f>-M41*COS(Y41)</f>
        <v>199.00242104151124</v>
      </c>
      <c r="AB41" s="58">
        <f>-M41*SIN(Y41)</f>
        <v>-662.60927288983703</v>
      </c>
      <c r="AC41" s="64"/>
      <c r="AD41" s="22">
        <v>0</v>
      </c>
      <c r="AE41" s="22">
        <v>0</v>
      </c>
      <c r="AF41" s="22">
        <f t="shared" ref="AF41:AG43" si="0">AA41-AD41</f>
        <v>199.00242104151124</v>
      </c>
      <c r="AG41" s="22">
        <f t="shared" si="0"/>
        <v>-662.60927288983703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721427.62</v>
      </c>
      <c r="D42" s="60">
        <v>461787.61</v>
      </c>
      <c r="E42" s="79"/>
      <c r="F42" s="72">
        <f>IF(C43=0,C42-$C$42,C42-C43)</f>
        <v>0.17000000004190952</v>
      </c>
      <c r="G42" s="72">
        <f>IF(D43=0,D42-$D$42,D42-D43)</f>
        <v>16.46999999997206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16.470877329368157</v>
      </c>
      <c r="N42" s="36">
        <f>IF(F42=0,,ATAN(G42/F42))</f>
        <v>1.5604748961215578</v>
      </c>
      <c r="O42" s="36">
        <f>ABS(DEGREES(N42))</f>
        <v>89.40862558388082</v>
      </c>
      <c r="P42" s="37" t="str">
        <f>TEXT(INT(O42),"00")</f>
        <v>89</v>
      </c>
      <c r="Q42" s="38" t="str">
        <f>TEXT((O42-P42)*60,"00")</f>
        <v>25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25</v>
      </c>
      <c r="U42" s="40" t="str">
        <f>IF(L42="",IF(G42&gt;0,"W","E"),"")</f>
        <v>W</v>
      </c>
      <c r="V42" s="44"/>
      <c r="W42" s="22">
        <f>IF(S42="due",90*(I42+K42),S42+T42/60)</f>
        <v>89.416666666666671</v>
      </c>
      <c r="X42" s="22">
        <f>IF(R42="",W42,IF(R42="N",IF(U42="E",180+W42,180-W42),IF(U42="E",360-W42,W42)))</f>
        <v>89.416666666666671</v>
      </c>
      <c r="Y42" s="22">
        <f>RADIANS(X42)</f>
        <v>1.5606152394915964</v>
      </c>
      <c r="Z42" s="64"/>
      <c r="AA42" s="58">
        <f>-M42*COS(Y42)</f>
        <v>-0.16768854307078312</v>
      </c>
      <c r="AB42" s="58">
        <f>-M42*SIN(Y42)</f>
        <v>-16.470023696146182</v>
      </c>
      <c r="AC42" s="64"/>
      <c r="AD42" s="82">
        <f>$AA$40/$M$40*M42</f>
        <v>8.1910149554224345E-4</v>
      </c>
      <c r="AE42" s="82">
        <f>$AB$40/$M$40*M42</f>
        <v>-2.2098196350270774E-4</v>
      </c>
      <c r="AF42" s="22">
        <f t="shared" si="0"/>
        <v>-0.16850764456632536</v>
      </c>
      <c r="AG42" s="22">
        <f t="shared" si="0"/>
        <v>-16.469802714182681</v>
      </c>
      <c r="AH42" s="63"/>
      <c r="AI42" s="38">
        <f>A42</f>
        <v>1</v>
      </c>
      <c r="AJ42" s="82">
        <f t="shared" ref="AJ42:AK44" si="1">AJ41+AF41</f>
        <v>721427.62242104148</v>
      </c>
      <c r="AK42" s="82">
        <f t="shared" si="1"/>
        <v>461787.61072711012</v>
      </c>
      <c r="AL42" s="66"/>
      <c r="AM42" s="9" t="str">
        <f>IF(A43=0,A42&amp;" - 1",A42&amp;" - "&amp;A43)</f>
        <v>1 - 2</v>
      </c>
      <c r="AN42" s="18">
        <f>F42</f>
        <v>0.17000000004190952</v>
      </c>
      <c r="AO42" s="18">
        <f>AN42*G42</f>
        <v>2.7999000006855002</v>
      </c>
      <c r="AP42" s="9" t="str">
        <f>D42&amp;","&amp;C42</f>
        <v>461787.61,721427.62</v>
      </c>
    </row>
    <row r="43" spans="1:44">
      <c r="A43" s="20">
        <f>A42+1</f>
        <v>2</v>
      </c>
      <c r="B43" s="44"/>
      <c r="C43" s="60">
        <v>721427.45</v>
      </c>
      <c r="D43" s="60">
        <v>461771.14</v>
      </c>
      <c r="E43" s="79"/>
      <c r="F43" s="72">
        <f>IF(C44=0,C43-$C$42,C43-C44)</f>
        <v>-22.760000000009313</v>
      </c>
      <c r="G43" s="72">
        <f>IF(D44=0,D43-$D$42,D43-D44)</f>
        <v>-0.35999999998603016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22.762846922131992</v>
      </c>
      <c r="N43" s="36">
        <f>IF(F43=0,,ATAN(G43/F43))</f>
        <v>1.5815904320991291E-2</v>
      </c>
      <c r="O43" s="36">
        <f>ABS(DEGREES(N43))</f>
        <v>0.90618456677552306</v>
      </c>
      <c r="P43" s="37" t="str">
        <f>TEXT(INT(O43),"00")</f>
        <v>00</v>
      </c>
      <c r="Q43" s="38" t="str">
        <f>TEXT((O43-P43)*60,"00")</f>
        <v>54</v>
      </c>
      <c r="R43" s="39" t="str">
        <f>IF(L43="",IF(F43&gt;0,"S","N"),"")</f>
        <v>N</v>
      </c>
      <c r="S43" s="25" t="str">
        <f>IF(L43="",IF(INT(Q43)=60,INT(P43+1),P43),"due")</f>
        <v>00</v>
      </c>
      <c r="T43" s="38" t="str">
        <f>IF(L43="",IF(INT(Q43)=60,"00",Q43),L43)</f>
        <v>54</v>
      </c>
      <c r="U43" s="40" t="str">
        <f>IF(L43="",IF(G43&gt;0,"W","E"),"")</f>
        <v>E</v>
      </c>
      <c r="V43" s="44"/>
      <c r="W43" s="22">
        <f>IF(S43="due",90*(I43+K43),S43+T43/60)</f>
        <v>0.9</v>
      </c>
      <c r="X43" s="22">
        <f>IF(R43="",W43,IF(R43="N",IF(U43="E",180+W43,180-W43),IF(U43="E",360-W43,W43)))</f>
        <v>180.9</v>
      </c>
      <c r="Y43" s="22">
        <f>RADIANS(X43)</f>
        <v>3.1573006168577424</v>
      </c>
      <c r="Z43" s="64"/>
      <c r="AA43" s="58">
        <f>-M43*COS(Y43)</f>
        <v>22.760038726196868</v>
      </c>
      <c r="AB43" s="58">
        <f>-M43*SIN(Y43)</f>
        <v>0.35754325952633309</v>
      </c>
      <c r="AC43" s="64"/>
      <c r="AD43" s="82">
        <f>$AA$40/$M$40*M43</f>
        <v>1.1320029640116758E-3</v>
      </c>
      <c r="AE43" s="82">
        <f>$AB$40/$M$40*M43</f>
        <v>-3.05398340791192E-4</v>
      </c>
      <c r="AF43" s="22">
        <f t="shared" si="0"/>
        <v>22.758906723232855</v>
      </c>
      <c r="AG43" s="22">
        <f t="shared" si="0"/>
        <v>0.35784865786712428</v>
      </c>
      <c r="AH43" s="64"/>
      <c r="AI43" s="25">
        <f>A43</f>
        <v>2</v>
      </c>
      <c r="AJ43" s="82">
        <f t="shared" si="1"/>
        <v>721427.45391339692</v>
      </c>
      <c r="AK43" s="82">
        <f t="shared" si="1"/>
        <v>461771.14092439594</v>
      </c>
      <c r="AL43" s="66"/>
      <c r="AM43" s="9" t="str">
        <f>IF(A44=0,A43&amp;" - 1",A43&amp;" - "&amp;A44)</f>
        <v>2 - 3</v>
      </c>
      <c r="AN43" s="18">
        <f>AN42+F42+F43</f>
        <v>-22.419999999925494</v>
      </c>
      <c r="AO43" s="18">
        <f>AN43*G43</f>
        <v>8.0711999996599744</v>
      </c>
      <c r="AP43" s="9" t="str">
        <f>D43&amp;","&amp;C43</f>
        <v>461771.14,721427.45</v>
      </c>
    </row>
    <row r="44" spans="1:44" s="46" customFormat="1">
      <c r="A44" s="20">
        <f>A43+1</f>
        <v>3</v>
      </c>
      <c r="B44" s="44"/>
      <c r="C44" s="60">
        <v>721450.21</v>
      </c>
      <c r="D44" s="60">
        <v>461771.5</v>
      </c>
      <c r="E44" s="79"/>
      <c r="F44" s="72">
        <f>IF(C45=0,C44-$C$42,C44-C45)</f>
        <v>-0.28000000002793968</v>
      </c>
      <c r="G44" s="72">
        <f>IF(D45=0,D44-$D$42,D44-D45)</f>
        <v>-17.289999999979045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17.292267057829378</v>
      </c>
      <c r="N44" s="22">
        <f>IF(F44=0,,ATAN(G44/F44))</f>
        <v>1.5546034102757396</v>
      </c>
      <c r="O44" s="22">
        <f>ABS(DEGREES(N44))</f>
        <v>89.072214225444625</v>
      </c>
      <c r="P44" s="24" t="str">
        <f>TEXT(INT(O44),"00")</f>
        <v>89</v>
      </c>
      <c r="Q44" s="25" t="str">
        <f>TEXT((O44-P44)*60,"00")</f>
        <v>04</v>
      </c>
      <c r="R44" s="23" t="str">
        <f>IF(L44="",IF(F44&gt;0,"S","N"),"")</f>
        <v>N</v>
      </c>
      <c r="S44" s="25" t="str">
        <f>IF(L44="",IF(INT(Q44)=60,INT(P44+1),P44),"due")</f>
        <v>89</v>
      </c>
      <c r="T44" s="25" t="str">
        <f>IF(L44="",IF(INT(Q44)=60,"00",Q44),L44)</f>
        <v>04</v>
      </c>
      <c r="U44" s="24" t="str">
        <f>IF(L44="",IF(G44&gt;0,"W","E"),"")</f>
        <v>E</v>
      </c>
      <c r="V44" s="44"/>
      <c r="W44" s="22">
        <f>IF(S44="due",90*(I44+K44),S44+T44/60)</f>
        <v>89.066666666666663</v>
      </c>
      <c r="X44" s="22">
        <f>IF(R44="",W44,IF(R44="N",IF(U44="E",180+W44,180-W44),IF(U44="E",360-W44,W44)))</f>
        <v>269.06666666666666</v>
      </c>
      <c r="Y44" s="22">
        <f>RADIANS(X44)</f>
        <v>4.6960992406994091</v>
      </c>
      <c r="Z44" s="64"/>
      <c r="AA44" s="58">
        <f>-M44*COS(Y44)</f>
        <v>0.28167407125514093</v>
      </c>
      <c r="AB44" s="58">
        <f>-M44*SIN(Y44)</f>
        <v>17.28997280844807</v>
      </c>
      <c r="AC44" s="64"/>
      <c r="AD44" s="82">
        <f>$AA$40/$M$40*M44</f>
        <v>8.5994944441294475E-4</v>
      </c>
      <c r="AE44" s="82">
        <f>$AB$40/$M$40*M44</f>
        <v>-2.3200216062801044E-4</v>
      </c>
      <c r="AF44" s="22">
        <f>AA44-AD44</f>
        <v>0.28081412181072801</v>
      </c>
      <c r="AG44" s="22">
        <f>AB44-AE44</f>
        <v>17.290204810608699</v>
      </c>
      <c r="AH44" s="64"/>
      <c r="AI44" s="25">
        <f>A44</f>
        <v>3</v>
      </c>
      <c r="AJ44" s="82">
        <f t="shared" si="1"/>
        <v>721450.21282012016</v>
      </c>
      <c r="AK44" s="82">
        <f t="shared" si="1"/>
        <v>461771.49877305381</v>
      </c>
      <c r="AL44" s="66"/>
      <c r="AM44" s="9" t="str">
        <f>IF(A45=0,A44&amp;" - 1",A44&amp;" - "&amp;A45)</f>
        <v>3 - 4</v>
      </c>
      <c r="AN44" s="18">
        <f>AN43+F43+F44</f>
        <v>-45.459999999962747</v>
      </c>
      <c r="AO44" s="18">
        <f>AN44*G44</f>
        <v>786.00339999840332</v>
      </c>
      <c r="AP44" s="9" t="str">
        <f>D44&amp;","&amp;C44</f>
        <v>461771.5,721450.21</v>
      </c>
    </row>
    <row r="45" spans="1:44" s="46" customFormat="1">
      <c r="A45" s="20">
        <f>A44+1</f>
        <v>4</v>
      </c>
      <c r="B45" s="44"/>
      <c r="C45" s="60">
        <v>721450.49</v>
      </c>
      <c r="D45" s="60">
        <v>461788.79</v>
      </c>
      <c r="E45" s="79"/>
      <c r="F45" s="72">
        <f>IF(C46=0,C45-$C$42,C45-C46)</f>
        <v>22.869999999995343</v>
      </c>
      <c r="G45" s="72">
        <f>IF(D46=0,D45-$D$42,D45-D46)</f>
        <v>1.1799999999930151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22.900421393497773</v>
      </c>
      <c r="N45" s="22">
        <f>IF(F45=0,,ATAN(G45/F45))</f>
        <v>5.155026493395979E-2</v>
      </c>
      <c r="O45" s="22">
        <f>ABS(DEGREES(N45))</f>
        <v>2.9536126134971394</v>
      </c>
      <c r="P45" s="24" t="str">
        <f>TEXT(INT(O45),"00")</f>
        <v>02</v>
      </c>
      <c r="Q45" s="25" t="str">
        <f>TEXT((O45-P45)*60,"00")</f>
        <v>57</v>
      </c>
      <c r="R45" s="23" t="str">
        <f>IF(L45="",IF(F45&gt;0,"S","N"),"")</f>
        <v>S</v>
      </c>
      <c r="S45" s="25" t="str">
        <f>IF(L45="",IF(INT(Q45)=60,INT(P45+1),P45),"due")</f>
        <v>02</v>
      </c>
      <c r="T45" s="25" t="str">
        <f>IF(L45="",IF(INT(Q45)=60,"00",Q45),L45)</f>
        <v>57</v>
      </c>
      <c r="U45" s="24" t="str">
        <f>IF(L45="",IF(G45&gt;0,"W","E"),"")</f>
        <v>W</v>
      </c>
      <c r="V45" s="44"/>
      <c r="W45" s="22">
        <f>IF(S45="due",90*(I45+K45),S45+T45/60)</f>
        <v>2.95</v>
      </c>
      <c r="X45" s="22">
        <f>IF(R45="",W45,IF(R45="N",IF(U45="E",180+W45,180-W45),IF(U45="E",360-W45,W45)))</f>
        <v>2.95</v>
      </c>
      <c r="Y45" s="22">
        <f>RADIANS(X45)</f>
        <v>5.1487212933832724E-2</v>
      </c>
      <c r="Z45" s="64"/>
      <c r="AA45" s="58">
        <f>-M45*COS(Y45)</f>
        <v>-22.870074355894975</v>
      </c>
      <c r="AB45" s="58">
        <f>-M45*SIN(Y45)</f>
        <v>-1.1785579984054875</v>
      </c>
      <c r="AC45" s="64"/>
      <c r="AD45" s="82">
        <f>$AA$40/$M$40*M45</f>
        <v>1.1388445822807414E-3</v>
      </c>
      <c r="AE45" s="82">
        <f>$AB$40/$M$40*M45</f>
        <v>-3.0724411234314512E-4</v>
      </c>
      <c r="AF45" s="22">
        <f>AA45-AD45</f>
        <v>-22.871213200477257</v>
      </c>
      <c r="AG45" s="22">
        <f>AB45-AE45</f>
        <v>-1.1782507542931444</v>
      </c>
      <c r="AH45" s="64"/>
      <c r="AI45" s="25">
        <f>A45</f>
        <v>4</v>
      </c>
      <c r="AJ45" s="82">
        <f t="shared" ref="AJ45" si="2">AJ44+AF44</f>
        <v>721450.49363424198</v>
      </c>
      <c r="AK45" s="82">
        <f t="shared" ref="AK45" si="3">AK44+AG44</f>
        <v>461788.78897786443</v>
      </c>
      <c r="AL45" s="66"/>
      <c r="AM45" s="9" t="str">
        <f>IF(A46=0,A45&amp;" - 1",A45&amp;" - "&amp;A46)</f>
        <v>4 - 1</v>
      </c>
      <c r="AN45" s="18">
        <f>AN44+F44+F45</f>
        <v>-22.869999999995343</v>
      </c>
      <c r="AO45" s="18">
        <f>AN45*G45</f>
        <v>-26.986599999834759</v>
      </c>
      <c r="AP45" s="9" t="str">
        <f>D45&amp;","&amp;C45</f>
        <v>461788.79,721450.49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topLeftCell="A30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96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97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911.64259999759906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455.82129999879953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4.2698772380698048E-4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203497.94341271967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200000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200000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86.891123657198889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-3.9117526955223525E-4</v>
      </c>
      <c r="AB40" s="91">
        <f>SUM(AB42:AB65536)</f>
        <v>1.7117366845575965E-4</v>
      </c>
      <c r="AC40" s="91"/>
      <c r="AD40" s="91">
        <f>SUM(AD42:AD65536)</f>
        <v>-3.9117526955223514E-4</v>
      </c>
      <c r="AE40" s="91">
        <f>SUM(AE42:AE65536)</f>
        <v>1.7117366845575963E-4</v>
      </c>
      <c r="AF40" s="91">
        <f>SUM(AF42:AF65536)</f>
        <v>0</v>
      </c>
      <c r="AG40" s="91">
        <f>SUM(AG42:AG65536)</f>
        <v>5.1625370645069779E-15</v>
      </c>
      <c r="AH40" s="92"/>
      <c r="AI40" s="93">
        <v>1</v>
      </c>
      <c r="AJ40" s="92">
        <f>AJ44+AF44</f>
        <v>721407.42244242225</v>
      </c>
      <c r="AK40" s="92">
        <f>AK44+AG44</f>
        <v>461690.93002435734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-195.65000000002328</v>
      </c>
      <c r="G41" s="72">
        <f>IF(D42=0,D41-$D$41,D41-D42)</f>
        <v>783.75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807.80132767903342</v>
      </c>
      <c r="N41" s="36">
        <f>IF(F41=0,,ATAN(G41/F41))</f>
        <v>-1.3261629416030323</v>
      </c>
      <c r="O41" s="36">
        <f>ABS(DEGREES(N41))</f>
        <v>75.983539500508002</v>
      </c>
      <c r="P41" s="37" t="str">
        <f>TEXT(INT(O41),"00")</f>
        <v>75</v>
      </c>
      <c r="Q41" s="38" t="str">
        <f>TEXT((O41-P41)*60,"00")</f>
        <v>59</v>
      </c>
      <c r="R41" s="39" t="str">
        <f>IF(L41="",IF(F41&gt;0,"S","N"),"")</f>
        <v>N</v>
      </c>
      <c r="S41" s="25" t="str">
        <f>IF(L41="",IF(INT(Q41)=60,INT(P41+1),P41),"due")</f>
        <v>75</v>
      </c>
      <c r="T41" s="38" t="str">
        <f>IF(L41="",IF(INT(Q41)=60,"00",Q41),L41)</f>
        <v>59</v>
      </c>
      <c r="U41" s="40" t="str">
        <f>IF(L41="",IF(G41&gt;0,"W","E"),"")</f>
        <v>W</v>
      </c>
      <c r="V41" s="41"/>
      <c r="W41" s="22">
        <f>IF(S41="due",90*(I41+K41),S41+T41/60)</f>
        <v>75.983333333333334</v>
      </c>
      <c r="X41" s="22">
        <f>IF(R41="",W41,IF(R41="N",IF(U41="E",180+W41,180-W41),IF(U41="E",360-W41,W41)))</f>
        <v>104.01666666666667</v>
      </c>
      <c r="Y41" s="22">
        <f>RADIANS(X41)</f>
        <v>1.8154333102827684</v>
      </c>
      <c r="Z41" s="64"/>
      <c r="AA41" s="58">
        <f>-M41*COS(Y41)</f>
        <v>195.65282016325253</v>
      </c>
      <c r="AB41" s="58">
        <f>-M41*SIN(Y41)</f>
        <v>-783.74929598831227</v>
      </c>
      <c r="AC41" s="64"/>
      <c r="AD41" s="22">
        <v>0</v>
      </c>
      <c r="AE41" s="22">
        <v>0</v>
      </c>
      <c r="AF41" s="22">
        <f t="shared" ref="AF41:AG43" si="0">AA41-AD41</f>
        <v>195.65282016325253</v>
      </c>
      <c r="AG41" s="22">
        <f t="shared" si="0"/>
        <v>-783.74929598831227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721424.27</v>
      </c>
      <c r="D42" s="60">
        <v>461666.47</v>
      </c>
      <c r="E42" s="79"/>
      <c r="F42" s="72">
        <f>IF(C43=0,C42-$C$42,C42-C43)</f>
        <v>0.20000000006984919</v>
      </c>
      <c r="G42" s="72">
        <f>IF(D43=0,D42-$D$42,D42-D43)</f>
        <v>-27.620000000053551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27.620724103523898</v>
      </c>
      <c r="N42" s="36">
        <f>IF(F42=0,,ATAN(G42/F42))</f>
        <v>-1.5635553237325426</v>
      </c>
      <c r="O42" s="36">
        <f>ABS(DEGREES(N42))</f>
        <v>89.585121085085817</v>
      </c>
      <c r="P42" s="37" t="str">
        <f>TEXT(INT(O42),"00")</f>
        <v>89</v>
      </c>
      <c r="Q42" s="38" t="str">
        <f>TEXT((O42-P42)*60,"00")</f>
        <v>35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35</v>
      </c>
      <c r="U42" s="40" t="str">
        <f>IF(L42="",IF(G42&gt;0,"W","E"),"")</f>
        <v>E</v>
      </c>
      <c r="V42" s="44"/>
      <c r="W42" s="22">
        <f>IF(S42="due",90*(I42+K42),S42+T42/60)</f>
        <v>89.583333333333329</v>
      </c>
      <c r="X42" s="22">
        <f>IF(R42="",W42,IF(R42="N",IF(U42="E",180+W42,180-W42),IF(U42="E",360-W42,W42)))</f>
        <v>270.41666666666669</v>
      </c>
      <c r="Y42" s="22">
        <f>RADIANS(X42)</f>
        <v>4.7196611856013329</v>
      </c>
      <c r="Z42" s="64"/>
      <c r="AA42" s="58">
        <f>-M42*COS(Y42)</f>
        <v>-0.20086180347381458</v>
      </c>
      <c r="AB42" s="58">
        <f>-M42*SIN(Y42)</f>
        <v>27.619993746177627</v>
      </c>
      <c r="AC42" s="64"/>
      <c r="AD42" s="82">
        <f>$AA$40/$M$40*M42</f>
        <v>-1.2434577597419215E-4</v>
      </c>
      <c r="AE42" s="82">
        <f>$AB$40/$M$40*M42</f>
        <v>5.4412239952807895E-5</v>
      </c>
      <c r="AF42" s="22">
        <f t="shared" si="0"/>
        <v>-0.20073745769784038</v>
      </c>
      <c r="AG42" s="22">
        <f t="shared" si="0"/>
        <v>27.619939333937676</v>
      </c>
      <c r="AH42" s="63"/>
      <c r="AI42" s="38">
        <f>A42</f>
        <v>1</v>
      </c>
      <c r="AJ42" s="82">
        <f t="shared" ref="AJ42:AK44" si="1">AJ41+AF41</f>
        <v>721424.27282016329</v>
      </c>
      <c r="AK42" s="82">
        <f t="shared" si="1"/>
        <v>461666.47070401168</v>
      </c>
      <c r="AL42" s="66"/>
      <c r="AM42" s="9" t="str">
        <f>IF(A43=0,A42&amp;" - 1",A42&amp;" - "&amp;A43)</f>
        <v>1 - 2</v>
      </c>
      <c r="AN42" s="18">
        <f>F42</f>
        <v>0.20000000006984919</v>
      </c>
      <c r="AO42" s="18">
        <f>AN42*G42</f>
        <v>-5.5240000019399451</v>
      </c>
      <c r="AP42" s="9" t="str">
        <f>D42&amp;","&amp;C42</f>
        <v>461666.47,721424.27</v>
      </c>
    </row>
    <row r="43" spans="1:44">
      <c r="A43" s="20">
        <f>A42+1</f>
        <v>2</v>
      </c>
      <c r="B43" s="44"/>
      <c r="C43" s="60">
        <v>721424.07</v>
      </c>
      <c r="D43" s="60">
        <v>461694.09</v>
      </c>
      <c r="E43" s="79"/>
      <c r="F43" s="72">
        <f>IF(C44=0,C43-$C$42,C43-C44)</f>
        <v>13.889999999897555</v>
      </c>
      <c r="G43" s="72">
        <f>IF(D44=0,D43-$D$42,D43-D44)</f>
        <v>0.23000000003958121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13.891904117045016</v>
      </c>
      <c r="N43" s="36">
        <f>IF(F43=0,,ATAN(G43/F43))</f>
        <v>1.655716215164852E-2</v>
      </c>
      <c r="O43" s="36">
        <f>ABS(DEGREES(N43))</f>
        <v>0.9486555120032053</v>
      </c>
      <c r="P43" s="37" t="str">
        <f>TEXT(INT(O43),"00")</f>
        <v>00</v>
      </c>
      <c r="Q43" s="38" t="str">
        <f>TEXT((O43-P43)*60,"00")</f>
        <v>57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57</v>
      </c>
      <c r="U43" s="40" t="str">
        <f>IF(L43="",IF(G43&gt;0,"W","E"),"")</f>
        <v>W</v>
      </c>
      <c r="V43" s="44"/>
      <c r="W43" s="22">
        <f>IF(S43="due",90*(I43+K43),S43+T43/60)</f>
        <v>0.95</v>
      </c>
      <c r="X43" s="22">
        <f>IF(R43="",W43,IF(R43="N",IF(U43="E",180+W43,180-W43),IF(U43="E",360-W43,W43)))</f>
        <v>0.95</v>
      </c>
      <c r="Y43" s="22">
        <f>RADIANS(X43)</f>
        <v>1.6580627893946129E-2</v>
      </c>
      <c r="Z43" s="64"/>
      <c r="AA43" s="58">
        <f>-M43*COS(Y43)</f>
        <v>-13.889994598952624</v>
      </c>
      <c r="AB43" s="58">
        <f>-M43*SIN(Y43)</f>
        <v>-0.23032593913673893</v>
      </c>
      <c r="AC43" s="64"/>
      <c r="AD43" s="82">
        <f>$AA$40/$M$40*M43</f>
        <v>-6.2539982323369015E-5</v>
      </c>
      <c r="AE43" s="82">
        <f>$AB$40/$M$40*M43</f>
        <v>2.7366756113450902E-5</v>
      </c>
      <c r="AF43" s="22">
        <f t="shared" si="0"/>
        <v>-13.889932058970301</v>
      </c>
      <c r="AG43" s="22">
        <f t="shared" si="0"/>
        <v>-0.23035330589285238</v>
      </c>
      <c r="AH43" s="64"/>
      <c r="AI43" s="25">
        <f>A43</f>
        <v>2</v>
      </c>
      <c r="AJ43" s="82">
        <f t="shared" si="1"/>
        <v>721424.07208270556</v>
      </c>
      <c r="AK43" s="82">
        <f t="shared" si="1"/>
        <v>461694.09064334561</v>
      </c>
      <c r="AL43" s="66"/>
      <c r="AM43" s="9" t="str">
        <f>IF(A44=0,A43&amp;" - 1",A43&amp;" - "&amp;A44)</f>
        <v>2 - 3</v>
      </c>
      <c r="AN43" s="18">
        <f>AN42+F42+F43</f>
        <v>14.290000000037253</v>
      </c>
      <c r="AO43" s="18">
        <f>AN43*G43</f>
        <v>3.2867000005741835</v>
      </c>
      <c r="AP43" s="9" t="str">
        <f>D43&amp;","&amp;C43</f>
        <v>461694.09,721424.07</v>
      </c>
    </row>
    <row r="44" spans="1:44" s="46" customFormat="1">
      <c r="A44" s="20">
        <f>A43+1</f>
        <v>3</v>
      </c>
      <c r="B44" s="44"/>
      <c r="C44" s="60">
        <v>721410.18</v>
      </c>
      <c r="D44" s="60">
        <v>461693.86</v>
      </c>
      <c r="E44" s="79"/>
      <c r="F44" s="72">
        <f>IF(C45=0,C44-$C$42,C44-C45)</f>
        <v>2.7600000000093132</v>
      </c>
      <c r="G44" s="72">
        <f>IF(D45=0,D44-$D$42,D44-D45)</f>
        <v>2.9299999999930151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4.0252329125170476</v>
      </c>
      <c r="N44" s="22">
        <f>IF(F44=0,,ATAN(G44/F44))</f>
        <v>0.81526625557275034</v>
      </c>
      <c r="O44" s="22">
        <f>ABS(DEGREES(N44))</f>
        <v>46.711315623752526</v>
      </c>
      <c r="P44" s="24" t="str">
        <f>TEXT(INT(O44),"00")</f>
        <v>46</v>
      </c>
      <c r="Q44" s="25" t="str">
        <f>TEXT((O44-P44)*60,"00")</f>
        <v>43</v>
      </c>
      <c r="R44" s="23" t="str">
        <f>IF(L44="",IF(F44&gt;0,"S","N"),"")</f>
        <v>S</v>
      </c>
      <c r="S44" s="25" t="str">
        <f>IF(L44="",IF(INT(Q44)=60,INT(P44+1),P44),"due")</f>
        <v>46</v>
      </c>
      <c r="T44" s="25" t="str">
        <f>IF(L44="",IF(INT(Q44)=60,"00",Q44),L44)</f>
        <v>43</v>
      </c>
      <c r="U44" s="24" t="str">
        <f>IF(L44="",IF(G44&gt;0,"W","E"),"")</f>
        <v>W</v>
      </c>
      <c r="V44" s="44"/>
      <c r="W44" s="22">
        <f>IF(S44="due",90*(I44+K44),S44+T44/60)</f>
        <v>46.716666666666669</v>
      </c>
      <c r="X44" s="22">
        <f>IF(R44="",W44,IF(R44="N",IF(U44="E",180+W44,180-W44),IF(U44="E",360-W44,W44)))</f>
        <v>46.716666666666669</v>
      </c>
      <c r="Y44" s="22">
        <f>RADIANS(X44)</f>
        <v>0.81535964889001766</v>
      </c>
      <c r="Z44" s="64"/>
      <c r="AA44" s="58">
        <f>-M44*COS(Y44)</f>
        <v>-2.7597263455533283</v>
      </c>
      <c r="AB44" s="58">
        <f>-M44*SIN(Y44)</f>
        <v>-2.9302577527701121</v>
      </c>
      <c r="AC44" s="64"/>
      <c r="AD44" s="82">
        <f>$AA$40/$M$40*M44</f>
        <v>-1.8121201606004695E-5</v>
      </c>
      <c r="AE44" s="82">
        <f>$AB$40/$M$40*M44</f>
        <v>7.9296233611005951E-6</v>
      </c>
      <c r="AF44" s="22">
        <f>AA44-AD44</f>
        <v>-2.7597082243517224</v>
      </c>
      <c r="AG44" s="22">
        <f>AB44-AE44</f>
        <v>-2.9302656823934732</v>
      </c>
      <c r="AH44" s="64"/>
      <c r="AI44" s="25">
        <f>A44</f>
        <v>3</v>
      </c>
      <c r="AJ44" s="82">
        <f t="shared" si="1"/>
        <v>721410.18215064658</v>
      </c>
      <c r="AK44" s="82">
        <f t="shared" si="1"/>
        <v>461693.86029003974</v>
      </c>
      <c r="AL44" s="66"/>
      <c r="AM44" s="9" t="str">
        <f>IF(A45=0,A44&amp;" - 1",A44&amp;" - "&amp;A45)</f>
        <v>3 - 4</v>
      </c>
      <c r="AN44" s="18">
        <f>AN43+F43+F44</f>
        <v>30.939999999944121</v>
      </c>
      <c r="AO44" s="18">
        <f>AN44*G44</f>
        <v>90.654199999620161</v>
      </c>
      <c r="AP44" s="9" t="str">
        <f>D44&amp;","&amp;C44</f>
        <v>461693.86,721410.18</v>
      </c>
    </row>
    <row r="45" spans="1:44" s="46" customFormat="1">
      <c r="A45" s="20">
        <f t="shared" ref="A45:A46" si="2">A44+1</f>
        <v>4</v>
      </c>
      <c r="B45" s="44"/>
      <c r="C45" s="60">
        <v>721407.42</v>
      </c>
      <c r="D45" s="60">
        <v>461690.93</v>
      </c>
      <c r="E45" s="79"/>
      <c r="F45" s="72">
        <f t="shared" ref="F45:F46" si="3">IF(C46=0,C45-$C$42,C45-C46)</f>
        <v>-0.22999999998137355</v>
      </c>
      <c r="G45" s="72">
        <f t="shared" ref="G45:G46" si="4">IF(D46=0,D45-$D$42,D45-D46)</f>
        <v>24.729999999981374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24.731069528006064</v>
      </c>
      <c r="N45" s="22">
        <f t="shared" ref="N45:N46" si="11">IF(F45=0,,ATAN(G45/F45))</f>
        <v>-1.5614961501353175</v>
      </c>
      <c r="O45" s="22">
        <f t="shared" ref="O45:O46" si="12">ABS(DEGREES(N45))</f>
        <v>89.467139128680046</v>
      </c>
      <c r="P45" s="24" t="str">
        <f t="shared" ref="P45:P46" si="13">TEXT(INT(O45),"00")</f>
        <v>89</v>
      </c>
      <c r="Q45" s="25" t="str">
        <f t="shared" ref="Q45:Q46" si="14">TEXT((O45-P45)*60,"00")</f>
        <v>28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89</v>
      </c>
      <c r="T45" s="25" t="str">
        <f t="shared" ref="T45:T46" si="17">IF(L45="",IF(INT(Q45)=60,"00",Q45),L45)</f>
        <v>28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89.466666666666669</v>
      </c>
      <c r="X45" s="22">
        <f t="shared" ref="X45:X46" si="20">IF(R45="",W45,IF(R45="N",IF(U45="E",180+W45,180-W45),IF(U45="E",360-W45,W45)))</f>
        <v>90.533333333333331</v>
      </c>
      <c r="Y45" s="22">
        <f t="shared" ref="Y45:Y46" si="21">RADIANS(X45)</f>
        <v>1.5801047494721996</v>
      </c>
      <c r="Z45" s="64"/>
      <c r="AA45" s="58">
        <f t="shared" ref="AA45:AA46" si="22">-M45*COS(Y45)</f>
        <v>0.23020392399186249</v>
      </c>
      <c r="AB45" s="58">
        <f t="shared" ref="AB45:AB46" si="23">-M45*SIN(Y45)</f>
        <v>-24.729998102556515</v>
      </c>
      <c r="AC45" s="64"/>
      <c r="AD45" s="82">
        <f t="shared" ref="AD45:AD46" si="24">$AA$40/$M$40*M45</f>
        <v>-1.1133683605127761E-4</v>
      </c>
      <c r="AE45" s="82">
        <f t="shared" ref="AE45:AE46" si="25">$AB$40/$M$40*M45</f>
        <v>4.8719681801381817E-5</v>
      </c>
      <c r="AF45" s="22">
        <f t="shared" ref="AF45:AF46" si="26">AA45-AD45</f>
        <v>0.23031526082791376</v>
      </c>
      <c r="AG45" s="22">
        <f t="shared" ref="AG45:AG46" si="27">AB45-AE45</f>
        <v>-24.730046822238315</v>
      </c>
      <c r="AH45" s="64"/>
      <c r="AI45" s="25">
        <f t="shared" ref="AI45:AI46" si="28">A45</f>
        <v>4</v>
      </c>
      <c r="AJ45" s="82">
        <f t="shared" ref="AJ45:AJ46" si="29">AJ44+AF44</f>
        <v>721407.42244242225</v>
      </c>
      <c r="AK45" s="82">
        <f t="shared" ref="AK45:AK46" si="30">AK44+AG44</f>
        <v>461690.93002435734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33.46999999997206</v>
      </c>
      <c r="AO45" s="18">
        <f t="shared" ref="AO45:AO46" si="33">AN45*G45</f>
        <v>827.71309999868561</v>
      </c>
      <c r="AP45" s="9" t="str">
        <f t="shared" ref="AP45:AP46" si="34">D45&amp;","&amp;C45</f>
        <v>461690.93,721407.42</v>
      </c>
    </row>
    <row r="46" spans="1:44" s="46" customFormat="1">
      <c r="A46" s="20">
        <f t="shared" si="2"/>
        <v>5</v>
      </c>
      <c r="B46" s="44"/>
      <c r="C46" s="60">
        <v>721407.65</v>
      </c>
      <c r="D46" s="60">
        <v>461666.2</v>
      </c>
      <c r="E46" s="79"/>
      <c r="F46" s="72">
        <f t="shared" si="3"/>
        <v>-16.619999999995343</v>
      </c>
      <c r="G46" s="72">
        <f t="shared" si="4"/>
        <v>-0.26999999996041879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16.622192996106858</v>
      </c>
      <c r="N46" s="22">
        <f t="shared" si="11"/>
        <v>1.624405844125193E-2</v>
      </c>
      <c r="O46" s="22">
        <f t="shared" si="12"/>
        <v>0.93071599084759427</v>
      </c>
      <c r="P46" s="24" t="str">
        <f t="shared" si="13"/>
        <v>00</v>
      </c>
      <c r="Q46" s="25" t="str">
        <f t="shared" si="14"/>
        <v>56</v>
      </c>
      <c r="R46" s="23" t="str">
        <f t="shared" si="15"/>
        <v>N</v>
      </c>
      <c r="S46" s="25" t="str">
        <f t="shared" si="16"/>
        <v>00</v>
      </c>
      <c r="T46" s="25" t="str">
        <f t="shared" si="17"/>
        <v>56</v>
      </c>
      <c r="U46" s="24" t="str">
        <f t="shared" si="18"/>
        <v>E</v>
      </c>
      <c r="V46" s="44"/>
      <c r="W46" s="22">
        <f t="shared" si="19"/>
        <v>0.93333333333333335</v>
      </c>
      <c r="X46" s="22">
        <f t="shared" si="20"/>
        <v>180.93333333333334</v>
      </c>
      <c r="Y46" s="22">
        <f t="shared" si="21"/>
        <v>3.1578823932750737</v>
      </c>
      <c r="Z46" s="64"/>
      <c r="AA46" s="58">
        <f t="shared" si="22"/>
        <v>16.619987648718354</v>
      </c>
      <c r="AB46" s="58">
        <f t="shared" si="23"/>
        <v>0.27075922195419388</v>
      </c>
      <c r="AC46" s="64"/>
      <c r="AD46" s="82">
        <f t="shared" si="24"/>
        <v>-7.4831473597391707E-5</v>
      </c>
      <c r="AE46" s="82">
        <f t="shared" si="25"/>
        <v>3.2745367227018419E-5</v>
      </c>
      <c r="AF46" s="22">
        <f t="shared" si="26"/>
        <v>16.620062480191951</v>
      </c>
      <c r="AG46" s="22">
        <f t="shared" si="27"/>
        <v>0.27072647658696686</v>
      </c>
      <c r="AH46" s="64"/>
      <c r="AI46" s="25">
        <f t="shared" si="28"/>
        <v>5</v>
      </c>
      <c r="AJ46" s="82">
        <f t="shared" si="29"/>
        <v>721407.65275768307</v>
      </c>
      <c r="AK46" s="82">
        <f t="shared" si="30"/>
        <v>461666.19997753511</v>
      </c>
      <c r="AL46" s="66"/>
      <c r="AM46" s="9" t="str">
        <f t="shared" si="31"/>
        <v>5 - 1</v>
      </c>
      <c r="AN46" s="18">
        <f t="shared" si="32"/>
        <v>16.619999999995343</v>
      </c>
      <c r="AO46" s="18">
        <f t="shared" si="33"/>
        <v>-4.4873999993409033</v>
      </c>
      <c r="AP46" s="9" t="str">
        <f t="shared" si="34"/>
        <v>461666.2,721407.65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D23" sqref="D23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741.23560000082773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370.61780000041387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2.7087648688870702E-3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28793.075530955019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29000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29000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77.993671465462882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-1.050881403952264E-4</v>
      </c>
      <c r="AB40" s="91">
        <f>SUM(AB42:AB65536)</f>
        <v>2.7067256229003078E-3</v>
      </c>
      <c r="AC40" s="91"/>
      <c r="AD40" s="91">
        <f>SUM(AD42:AD65536)</f>
        <v>-1.050881403952264E-4</v>
      </c>
      <c r="AE40" s="91">
        <f>SUM(AE42:AE65536)</f>
        <v>2.7067256229003078E-3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721427.52733551851</v>
      </c>
      <c r="AK40" s="92">
        <f>AK44+AG44</f>
        <v>461771.16233185912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-200.01000000000931</v>
      </c>
      <c r="G41" s="72">
        <f>IF(D42=0,D41-$D$41,D41-D42)</f>
        <v>695.50999999995111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723.69756127814594</v>
      </c>
      <c r="N41" s="36">
        <f>IF(F41=0,,ATAN(G41/F41))</f>
        <v>-1.2907789423453602</v>
      </c>
      <c r="O41" s="36">
        <f>ABS(DEGREES(N41))</f>
        <v>73.956185680749357</v>
      </c>
      <c r="P41" s="37" t="str">
        <f>TEXT(INT(O41),"00")</f>
        <v>73</v>
      </c>
      <c r="Q41" s="38" t="str">
        <f>TEXT((O41-P41)*60,"00")</f>
        <v>57</v>
      </c>
      <c r="R41" s="39" t="str">
        <f>IF(L41="",IF(F41&gt;0,"S","N"),"")</f>
        <v>N</v>
      </c>
      <c r="S41" s="25" t="str">
        <f>IF(L41="",IF(INT(Q41)=60,INT(P41+1),P41),"due")</f>
        <v>73</v>
      </c>
      <c r="T41" s="38" t="str">
        <f>IF(L41="",IF(INT(Q41)=60,"00",Q41),L41)</f>
        <v>57</v>
      </c>
      <c r="U41" s="40" t="str">
        <f>IF(L41="",IF(G41&gt;0,"W","E"),"")</f>
        <v>W</v>
      </c>
      <c r="V41" s="41"/>
      <c r="W41" s="22">
        <f>IF(S41="due",90*(I41+K41),S41+T41/60)</f>
        <v>73.95</v>
      </c>
      <c r="X41" s="22">
        <f>IF(R41="",W41,IF(R41="N",IF(U41="E",180+W41,180-W41),IF(U41="E",360-W41,W41)))</f>
        <v>106.05</v>
      </c>
      <c r="Y41" s="22">
        <f>RADIANS(X41)</f>
        <v>1.8509216717399863</v>
      </c>
      <c r="Z41" s="64"/>
      <c r="AA41" s="58">
        <f>-M41*COS(Y41)</f>
        <v>200.08508643852062</v>
      </c>
      <c r="AB41" s="58">
        <f>-M41*SIN(Y41)</f>
        <v>-695.48840276803003</v>
      </c>
      <c r="AC41" s="64"/>
      <c r="AD41" s="22">
        <v>0</v>
      </c>
      <c r="AE41" s="22">
        <v>0</v>
      </c>
      <c r="AF41" s="22">
        <f t="shared" ref="AF41:AG43" si="0">AA41-AD41</f>
        <v>200.08508643852062</v>
      </c>
      <c r="AG41" s="22">
        <f t="shared" si="0"/>
        <v>-695.48840276803003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721428.63</v>
      </c>
      <c r="D42" s="60">
        <v>461754.71</v>
      </c>
      <c r="E42" s="79"/>
      <c r="F42" s="72">
        <f>IF(C43=0,C42-$C$42,C42-C43)</f>
        <v>-22.300000000046566</v>
      </c>
      <c r="G42" s="72">
        <f>IF(D43=0,D42-$D$42,D42-D43)</f>
        <v>-0.34999999997671694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22.302746467690039</v>
      </c>
      <c r="N42" s="36">
        <f>IF(F42=0,,ATAN(G42/F42))</f>
        <v>1.5693778705097014E-2</v>
      </c>
      <c r="O42" s="36">
        <f>ABS(DEGREES(N42))</f>
        <v>0.89918728441434514</v>
      </c>
      <c r="P42" s="37" t="str">
        <f>TEXT(INT(O42),"00")</f>
        <v>00</v>
      </c>
      <c r="Q42" s="38" t="str">
        <f>TEXT((O42-P42)*60,"00")</f>
        <v>54</v>
      </c>
      <c r="R42" s="39" t="str">
        <f>IF(L42="",IF(F42&gt;0,"S","N"),"")</f>
        <v>N</v>
      </c>
      <c r="S42" s="25" t="str">
        <f>IF(L42="",IF(INT(Q42)=60,INT(P42+1),P42),"due")</f>
        <v>00</v>
      </c>
      <c r="T42" s="38" t="str">
        <f>IF(L42="",IF(INT(Q42)=60,"00",Q42),L42)</f>
        <v>54</v>
      </c>
      <c r="U42" s="40" t="str">
        <f>IF(L42="",IF(G42&gt;0,"W","E"),"")</f>
        <v>E</v>
      </c>
      <c r="V42" s="44"/>
      <c r="W42" s="22">
        <f>IF(S42="due",90*(I42+K42),S42+T42/60)</f>
        <v>0.9</v>
      </c>
      <c r="X42" s="22">
        <f>IF(R42="",W42,IF(R42="N",IF(U42="E",180+W42,180-W42),IF(U42="E",360-W42,W42)))</f>
        <v>180.9</v>
      </c>
      <c r="Y42" s="22">
        <f>RADIANS(X42)</f>
        <v>3.1573006168577424</v>
      </c>
      <c r="Z42" s="64"/>
      <c r="AA42" s="58">
        <f>-M42*COS(Y42)</f>
        <v>22.299995033206166</v>
      </c>
      <c r="AB42" s="58">
        <f>-M42*SIN(Y42)</f>
        <v>0.35031631569310034</v>
      </c>
      <c r="AC42" s="64"/>
      <c r="AD42" s="82">
        <f>$AA$40/$M$40*M42</f>
        <v>-3.0050568308399362E-5</v>
      </c>
      <c r="AE42" s="82">
        <f>$AB$40/$M$40*M42</f>
        <v>7.7400402097852047E-4</v>
      </c>
      <c r="AF42" s="22">
        <f t="shared" si="0"/>
        <v>22.300025083774475</v>
      </c>
      <c r="AG42" s="22">
        <f t="shared" si="0"/>
        <v>0.3495423116721218</v>
      </c>
      <c r="AH42" s="63"/>
      <c r="AI42" s="38">
        <f>A42</f>
        <v>1</v>
      </c>
      <c r="AJ42" s="82">
        <f t="shared" ref="AJ42:AK44" si="1">AJ41+AF41</f>
        <v>721428.70508643857</v>
      </c>
      <c r="AK42" s="82">
        <f t="shared" si="1"/>
        <v>461754.73159723193</v>
      </c>
      <c r="AL42" s="66"/>
      <c r="AM42" s="9" t="str">
        <f>IF(A43=0,A42&amp;" - 1",A42&amp;" - "&amp;A43)</f>
        <v>1 - 2</v>
      </c>
      <c r="AN42" s="18">
        <f>F42</f>
        <v>-22.300000000046566</v>
      </c>
      <c r="AO42" s="18">
        <f>AN42*G42</f>
        <v>7.8049999994970856</v>
      </c>
      <c r="AP42" s="9" t="str">
        <f>D42&amp;","&amp;C42</f>
        <v>461754.71,721428.63</v>
      </c>
    </row>
    <row r="43" spans="1:44">
      <c r="A43" s="20">
        <f>A42+1</f>
        <v>2</v>
      </c>
      <c r="B43" s="44"/>
      <c r="C43" s="60">
        <v>721450.93</v>
      </c>
      <c r="D43" s="60">
        <v>461755.06</v>
      </c>
      <c r="E43" s="79"/>
      <c r="F43" s="72">
        <f>IF(C44=0,C43-$C$42,C43-C44)</f>
        <v>0.72000000008847564</v>
      </c>
      <c r="G43" s="72">
        <f>IF(D44=0,D43-$D$42,D43-D44)</f>
        <v>-16.440000000002328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16.455758870383463</v>
      </c>
      <c r="N43" s="36">
        <f>IF(F43=0,,ATAN(G43/F43))</f>
        <v>-1.527028674994277</v>
      </c>
      <c r="O43" s="36">
        <f>ABS(DEGREES(N43))</f>
        <v>87.492298272626343</v>
      </c>
      <c r="P43" s="37" t="str">
        <f>TEXT(INT(O43),"00")</f>
        <v>87</v>
      </c>
      <c r="Q43" s="38" t="str">
        <f>TEXT((O43-P43)*60,"00")</f>
        <v>30</v>
      </c>
      <c r="R43" s="39" t="str">
        <f>IF(L43="",IF(F43&gt;0,"S","N"),"")</f>
        <v>S</v>
      </c>
      <c r="S43" s="25" t="str">
        <f>IF(L43="",IF(INT(Q43)=60,INT(P43+1),P43),"due")</f>
        <v>87</v>
      </c>
      <c r="T43" s="38" t="str">
        <f>IF(L43="",IF(INT(Q43)=60,"00",Q43),L43)</f>
        <v>30</v>
      </c>
      <c r="U43" s="40" t="str">
        <f>IF(L43="",IF(G43&gt;0,"W","E"),"")</f>
        <v>E</v>
      </c>
      <c r="V43" s="44"/>
      <c r="W43" s="22">
        <f>IF(S43="due",90*(I43+K43),S43+T43/60)</f>
        <v>87.5</v>
      </c>
      <c r="X43" s="22">
        <f>IF(R43="",W43,IF(R43="N",IF(U43="E",180+W43,180-W43),IF(U43="E",360-W43,W43)))</f>
        <v>272.5</v>
      </c>
      <c r="Y43" s="22">
        <f>RADIANS(X43)</f>
        <v>4.7560222116845479</v>
      </c>
      <c r="Z43" s="64"/>
      <c r="AA43" s="58">
        <f>-M43*COS(Y43)</f>
        <v>-0.71779012055781632</v>
      </c>
      <c r="AB43" s="58">
        <f>-M43*SIN(Y43)</f>
        <v>16.440096634236479</v>
      </c>
      <c r="AC43" s="64"/>
      <c r="AD43" s="82">
        <f>$AA$40/$M$40*M43</f>
        <v>-2.2172377142761123E-5</v>
      </c>
      <c r="AE43" s="82">
        <f>$AB$40/$M$40*M43</f>
        <v>5.7108767085621386E-4</v>
      </c>
      <c r="AF43" s="22">
        <f t="shared" si="0"/>
        <v>-0.71776794818067358</v>
      </c>
      <c r="AG43" s="22">
        <f t="shared" si="0"/>
        <v>16.439525546565623</v>
      </c>
      <c r="AH43" s="64"/>
      <c r="AI43" s="25">
        <f>A43</f>
        <v>2</v>
      </c>
      <c r="AJ43" s="82">
        <f t="shared" si="1"/>
        <v>721451.00511152239</v>
      </c>
      <c r="AK43" s="82">
        <f t="shared" si="1"/>
        <v>461755.08113954362</v>
      </c>
      <c r="AL43" s="66"/>
      <c r="AM43" s="9" t="str">
        <f>IF(A44=0,A43&amp;" - 1",A43&amp;" - "&amp;A44)</f>
        <v>2 - 3</v>
      </c>
      <c r="AN43" s="18">
        <f>AN42+F42+F43</f>
        <v>-43.880000000004657</v>
      </c>
      <c r="AO43" s="18">
        <f>AN43*G43</f>
        <v>721.38720000017872</v>
      </c>
      <c r="AP43" s="9" t="str">
        <f>D43&amp;","&amp;C43</f>
        <v>461755.06,721450.93</v>
      </c>
    </row>
    <row r="44" spans="1:44" s="46" customFormat="1">
      <c r="A44" s="20">
        <f>A43+1</f>
        <v>3</v>
      </c>
      <c r="B44" s="44"/>
      <c r="C44" s="60">
        <v>721450.21</v>
      </c>
      <c r="D44" s="60">
        <v>461771.5</v>
      </c>
      <c r="E44" s="79"/>
      <c r="F44" s="72">
        <f>IF(C45=0,C44-$C$42,C44-C45)</f>
        <v>22.760000000009313</v>
      </c>
      <c r="G44" s="72">
        <f>IF(D45=0,D44-$D$42,D44-D45)</f>
        <v>0.35999999998603016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22.762846922131992</v>
      </c>
      <c r="N44" s="22">
        <f>IF(F44=0,,ATAN(G44/F44))</f>
        <v>1.5815904320991291E-2</v>
      </c>
      <c r="O44" s="22">
        <f>ABS(DEGREES(N44))</f>
        <v>0.90618456677552306</v>
      </c>
      <c r="P44" s="24" t="str">
        <f>TEXT(INT(O44),"00")</f>
        <v>00</v>
      </c>
      <c r="Q44" s="25" t="str">
        <f>TEXT((O44-P44)*60,"00")</f>
        <v>54</v>
      </c>
      <c r="R44" s="23" t="str">
        <f>IF(L44="",IF(F44&gt;0,"S","N"),"")</f>
        <v>S</v>
      </c>
      <c r="S44" s="25" t="str">
        <f>IF(L44="",IF(INT(Q44)=60,INT(P44+1),P44),"due")</f>
        <v>00</v>
      </c>
      <c r="T44" s="25" t="str">
        <f>IF(L44="",IF(INT(Q44)=60,"00",Q44),L44)</f>
        <v>54</v>
      </c>
      <c r="U44" s="24" t="str">
        <f>IF(L44="",IF(G44&gt;0,"W","E"),"")</f>
        <v>W</v>
      </c>
      <c r="V44" s="44"/>
      <c r="W44" s="22">
        <f>IF(S44="due",90*(I44+K44),S44+T44/60)</f>
        <v>0.9</v>
      </c>
      <c r="X44" s="22">
        <f>IF(R44="",W44,IF(R44="N",IF(U44="E",180+W44,180-W44),IF(U44="E",360-W44,W44)))</f>
        <v>0.9</v>
      </c>
      <c r="Y44" s="22">
        <f>RADIANS(X44)</f>
        <v>1.5707963267948967E-2</v>
      </c>
      <c r="Z44" s="64"/>
      <c r="AA44" s="58">
        <f>-M44*COS(Y44)</f>
        <v>-22.760038726196868</v>
      </c>
      <c r="AB44" s="58">
        <f>-M44*SIN(Y44)</f>
        <v>-0.35754325952632782</v>
      </c>
      <c r="AC44" s="64"/>
      <c r="AD44" s="82">
        <f>$AA$40/$M$40*M44</f>
        <v>-3.0670504519168904E-5</v>
      </c>
      <c r="AE44" s="82">
        <f>$AB$40/$M$40*M44</f>
        <v>7.8997154328829628E-4</v>
      </c>
      <c r="AF44" s="22">
        <f>AA44-AD44</f>
        <v>-22.760008055692349</v>
      </c>
      <c r="AG44" s="22">
        <f>AB44-AE44</f>
        <v>-0.35833323106961612</v>
      </c>
      <c r="AH44" s="64"/>
      <c r="AI44" s="25">
        <f>A44</f>
        <v>3</v>
      </c>
      <c r="AJ44" s="82">
        <f t="shared" si="1"/>
        <v>721450.28734357422</v>
      </c>
      <c r="AK44" s="82">
        <f t="shared" si="1"/>
        <v>461771.52066509018</v>
      </c>
      <c r="AL44" s="66"/>
      <c r="AM44" s="9" t="str">
        <f>IF(A45=0,A44&amp;" - 1",A44&amp;" - "&amp;A45)</f>
        <v>3 - 4</v>
      </c>
      <c r="AN44" s="18">
        <f>AN43+F43+F44</f>
        <v>-20.399999999906868</v>
      </c>
      <c r="AO44" s="18">
        <f>AN44*G44</f>
        <v>-7.343999999681488</v>
      </c>
      <c r="AP44" s="9" t="str">
        <f>D44&amp;","&amp;C44</f>
        <v>461771.5,721450.21</v>
      </c>
    </row>
    <row r="45" spans="1:44" s="46" customFormat="1">
      <c r="A45" s="20">
        <f>A44+1</f>
        <v>4</v>
      </c>
      <c r="B45" s="44"/>
      <c r="C45" s="60">
        <v>721427.45</v>
      </c>
      <c r="D45" s="60">
        <v>461771.14</v>
      </c>
      <c r="E45" s="79"/>
      <c r="F45" s="72">
        <f>IF(C46=0,C45-$C$42,C45-C46)</f>
        <v>-1.1800000000512227</v>
      </c>
      <c r="G45" s="72">
        <f>IF(D46=0,D45-$D$42,D45-D46)</f>
        <v>16.429999999993015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16.472319205257385</v>
      </c>
      <c r="N45" s="22">
        <f>IF(F45=0,,ATAN(G45/F45))</f>
        <v>-1.4990995886697356</v>
      </c>
      <c r="O45" s="22">
        <f>ABS(DEGREES(N45))</f>
        <v>85.892079500573573</v>
      </c>
      <c r="P45" s="24" t="str">
        <f>TEXT(INT(O45),"00")</f>
        <v>85</v>
      </c>
      <c r="Q45" s="25" t="str">
        <f>TEXT((O45-P45)*60,"00")</f>
        <v>54</v>
      </c>
      <c r="R45" s="23" t="str">
        <f>IF(L45="",IF(F45&gt;0,"S","N"),"")</f>
        <v>N</v>
      </c>
      <c r="S45" s="25" t="str">
        <f>IF(L45="",IF(INT(Q45)=60,INT(P45+1),P45),"due")</f>
        <v>85</v>
      </c>
      <c r="T45" s="25" t="str">
        <f>IF(L45="",IF(INT(Q45)=60,"00",Q45),L45)</f>
        <v>54</v>
      </c>
      <c r="U45" s="24" t="str">
        <f>IF(L45="",IF(G45&gt;0,"W","E"),"")</f>
        <v>W</v>
      </c>
      <c r="V45" s="44"/>
      <c r="W45" s="22">
        <f>IF(S45="due",90*(I45+K45),S45+T45/60)</f>
        <v>85.9</v>
      </c>
      <c r="X45" s="22">
        <f>IF(R45="",W45,IF(R45="N",IF(U45="E",180+W45,180-W45),IF(U45="E",360-W45,W45)))</f>
        <v>94.1</v>
      </c>
      <c r="Y45" s="22">
        <f>RADIANS(X45)</f>
        <v>1.6423548261266641</v>
      </c>
      <c r="Z45" s="64"/>
      <c r="AA45" s="58">
        <f>-M45*COS(Y45)</f>
        <v>1.1777287254081219</v>
      </c>
      <c r="AB45" s="58">
        <f>-M45*SIN(Y45)</f>
        <v>-16.430162964780351</v>
      </c>
      <c r="AC45" s="64"/>
      <c r="AD45" s="82">
        <f>$AA$40/$M$40*M45</f>
        <v>-2.2194690424897011E-5</v>
      </c>
      <c r="AE45" s="82">
        <f>$AB$40/$M$40*M45</f>
        <v>5.7166238777727721E-4</v>
      </c>
      <c r="AF45" s="22">
        <f>AA45-AD45</f>
        <v>1.1777509200985468</v>
      </c>
      <c r="AG45" s="22">
        <f>AB45-AE45</f>
        <v>-16.430734627168128</v>
      </c>
      <c r="AH45" s="64"/>
      <c r="AI45" s="25">
        <f>A45</f>
        <v>4</v>
      </c>
      <c r="AJ45" s="82">
        <f t="shared" ref="AJ45" si="2">AJ44+AF44</f>
        <v>721427.52733551851</v>
      </c>
      <c r="AK45" s="82">
        <f t="shared" ref="AK45" si="3">AK44+AG44</f>
        <v>461771.16233185912</v>
      </c>
      <c r="AL45" s="66"/>
      <c r="AM45" s="9" t="str">
        <f>IF(A46=0,A45&amp;" - 1",A45&amp;" - "&amp;A46)</f>
        <v>4 - 1</v>
      </c>
      <c r="AN45" s="18">
        <f>AN44+F44+F45</f>
        <v>1.1800000000512227</v>
      </c>
      <c r="AO45" s="18">
        <f>AN45*G45</f>
        <v>19.387400000833349</v>
      </c>
      <c r="AP45" s="9" t="str">
        <f>D45&amp;","&amp;C45</f>
        <v>461771.14,721427.45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74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75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790.12709999762274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395.06354999881137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1.5676157144551325E-3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51075.260249239487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51000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51000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80.066380586593382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1.5432607309193713E-3</v>
      </c>
      <c r="AB40" s="91">
        <f>SUM(AB42:AB65536)</f>
        <v>-2.7525505373904302E-4</v>
      </c>
      <c r="AC40" s="91"/>
      <c r="AD40" s="91">
        <f>SUM(AD42:AD65536)</f>
        <v>1.5432607309193713E-3</v>
      </c>
      <c r="AE40" s="91">
        <f>SUM(AE42:AE65536)</f>
        <v>-2.7525505373904302E-4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721406.25537255302</v>
      </c>
      <c r="AK40" s="92">
        <f>AK44+AG44</f>
        <v>461753.04348473955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-200.01000000000931</v>
      </c>
      <c r="G41" s="72">
        <f>IF(D42=0,D41-$D$41,D41-D42)</f>
        <v>695.50999999995111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723.69756127814594</v>
      </c>
      <c r="N41" s="36">
        <f>IF(F41=0,,ATAN(G41/F41))</f>
        <v>-1.2907789423453602</v>
      </c>
      <c r="O41" s="36">
        <f>ABS(DEGREES(N41))</f>
        <v>73.956185680749357</v>
      </c>
      <c r="P41" s="37" t="str">
        <f>TEXT(INT(O41),"00")</f>
        <v>73</v>
      </c>
      <c r="Q41" s="38" t="str">
        <f>TEXT((O41-P41)*60,"00")</f>
        <v>57</v>
      </c>
      <c r="R41" s="39" t="str">
        <f>IF(L41="",IF(F41&gt;0,"S","N"),"")</f>
        <v>N</v>
      </c>
      <c r="S41" s="25" t="str">
        <f>IF(L41="",IF(INT(Q41)=60,INT(P41+1),P41),"due")</f>
        <v>73</v>
      </c>
      <c r="T41" s="38" t="str">
        <f>IF(L41="",IF(INT(Q41)=60,"00",Q41),L41)</f>
        <v>57</v>
      </c>
      <c r="U41" s="40" t="str">
        <f>IF(L41="",IF(G41&gt;0,"W","E"),"")</f>
        <v>W</v>
      </c>
      <c r="V41" s="41"/>
      <c r="W41" s="22">
        <f>IF(S41="due",90*(I41+K41),S41+T41/60)</f>
        <v>73.95</v>
      </c>
      <c r="X41" s="22">
        <f>IF(R41="",W41,IF(R41="N",IF(U41="E",180+W41,180-W41),IF(U41="E",360-W41,W41)))</f>
        <v>106.05</v>
      </c>
      <c r="Y41" s="22">
        <f>RADIANS(X41)</f>
        <v>1.8509216717399863</v>
      </c>
      <c r="Z41" s="64"/>
      <c r="AA41" s="58">
        <f>-M41*COS(Y41)</f>
        <v>200.08508643852062</v>
      </c>
      <c r="AB41" s="58">
        <f>-M41*SIN(Y41)</f>
        <v>-695.48840276803003</v>
      </c>
      <c r="AC41" s="64"/>
      <c r="AD41" s="22">
        <v>0</v>
      </c>
      <c r="AE41" s="22">
        <v>0</v>
      </c>
      <c r="AF41" s="22">
        <f t="shared" ref="AF41:AG43" si="0">AA41-AD41</f>
        <v>200.08508643852062</v>
      </c>
      <c r="AG41" s="22">
        <f t="shared" si="0"/>
        <v>-695.48840276803003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721428.63</v>
      </c>
      <c r="D42" s="60">
        <v>461754.71</v>
      </c>
      <c r="E42" s="79"/>
      <c r="F42" s="72">
        <f>IF(C43=0,C42-$C$42,C42-C43)</f>
        <v>1.1800000000512227</v>
      </c>
      <c r="G42" s="72">
        <f>IF(D43=0,D42-$D$42,D42-D43)</f>
        <v>-16.429999999993015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16.472319205257385</v>
      </c>
      <c r="N42" s="36">
        <f>IF(F42=0,,ATAN(G42/F42))</f>
        <v>-1.4990995886697356</v>
      </c>
      <c r="O42" s="36">
        <f>ABS(DEGREES(N42))</f>
        <v>85.892079500573573</v>
      </c>
      <c r="P42" s="37" t="str">
        <f>TEXT(INT(O42),"00")</f>
        <v>85</v>
      </c>
      <c r="Q42" s="38" t="str">
        <f>TEXT((O42-P42)*60,"00")</f>
        <v>54</v>
      </c>
      <c r="R42" s="39" t="str">
        <f>IF(L42="",IF(F42&gt;0,"S","N"),"")</f>
        <v>S</v>
      </c>
      <c r="S42" s="25" t="str">
        <f>IF(L42="",IF(INT(Q42)=60,INT(P42+1),P42),"due")</f>
        <v>85</v>
      </c>
      <c r="T42" s="38" t="str">
        <f>IF(L42="",IF(INT(Q42)=60,"00",Q42),L42)</f>
        <v>54</v>
      </c>
      <c r="U42" s="40" t="str">
        <f>IF(L42="",IF(G42&gt;0,"W","E"),"")</f>
        <v>E</v>
      </c>
      <c r="V42" s="44"/>
      <c r="W42" s="22">
        <f>IF(S42="due",90*(I42+K42),S42+T42/60)</f>
        <v>85.9</v>
      </c>
      <c r="X42" s="22">
        <f>IF(R42="",W42,IF(R42="N",IF(U42="E",180+W42,180-W42),IF(U42="E",360-W42,W42)))</f>
        <v>274.10000000000002</v>
      </c>
      <c r="Y42" s="22">
        <f>RADIANS(X42)</f>
        <v>4.7839474797164581</v>
      </c>
      <c r="Z42" s="64"/>
      <c r="AA42" s="58">
        <f>-M42*COS(Y42)</f>
        <v>-1.1777287254081343</v>
      </c>
      <c r="AB42" s="58">
        <f>-M42*SIN(Y42)</f>
        <v>16.430162964780351</v>
      </c>
      <c r="AC42" s="64"/>
      <c r="AD42" s="82">
        <f>$AA$40/$M$40*M42</f>
        <v>3.1750009417684749E-4</v>
      </c>
      <c r="AE42" s="82">
        <f>$AB$40/$M$40*M42</f>
        <v>-5.6629125418577951E-5</v>
      </c>
      <c r="AF42" s="22">
        <f t="shared" si="0"/>
        <v>-1.1780462255023112</v>
      </c>
      <c r="AG42" s="22">
        <f t="shared" si="0"/>
        <v>16.430219593905768</v>
      </c>
      <c r="AH42" s="63"/>
      <c r="AI42" s="38">
        <f>A42</f>
        <v>1</v>
      </c>
      <c r="AJ42" s="82">
        <f t="shared" ref="AJ42:AK44" si="1">AJ41+AF41</f>
        <v>721428.70508643857</v>
      </c>
      <c r="AK42" s="82">
        <f t="shared" si="1"/>
        <v>461754.73159723193</v>
      </c>
      <c r="AL42" s="66"/>
      <c r="AM42" s="9" t="str">
        <f>IF(A43=0,A42&amp;" - 1",A42&amp;" - "&amp;A43)</f>
        <v>1 - 2</v>
      </c>
      <c r="AN42" s="18">
        <f>F42</f>
        <v>1.1800000000512227</v>
      </c>
      <c r="AO42" s="18">
        <f>AN42*G42</f>
        <v>-19.387400000833349</v>
      </c>
      <c r="AP42" s="9" t="str">
        <f>D42&amp;","&amp;C42</f>
        <v>461754.71,721428.63</v>
      </c>
    </row>
    <row r="43" spans="1:44">
      <c r="A43" s="20">
        <f>A42+1</f>
        <v>2</v>
      </c>
      <c r="B43" s="44"/>
      <c r="C43" s="60">
        <v>721427.45</v>
      </c>
      <c r="D43" s="60">
        <v>461771.14</v>
      </c>
      <c r="E43" s="79"/>
      <c r="F43" s="72">
        <f>IF(C44=0,C43-$C$42,C43-C44)</f>
        <v>21.659999999916181</v>
      </c>
      <c r="G43" s="72">
        <f>IF(D44=0,D43-$D$42,D43-D44)</f>
        <v>-1.2600000000093132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21.696617247773727</v>
      </c>
      <c r="N43" s="36">
        <f>IF(F43=0,,ATAN(G43/F43))</f>
        <v>-5.8106261261775614E-2</v>
      </c>
      <c r="O43" s="36">
        <f>ABS(DEGREES(N43))</f>
        <v>3.3292435335842523</v>
      </c>
      <c r="P43" s="37" t="str">
        <f>TEXT(INT(O43),"00")</f>
        <v>03</v>
      </c>
      <c r="Q43" s="38" t="str">
        <f>TEXT((O43-P43)*60,"00")</f>
        <v>20</v>
      </c>
      <c r="R43" s="39" t="str">
        <f>IF(L43="",IF(F43&gt;0,"S","N"),"")</f>
        <v>S</v>
      </c>
      <c r="S43" s="25" t="str">
        <f>IF(L43="",IF(INT(Q43)=60,INT(P43+1),P43),"due")</f>
        <v>03</v>
      </c>
      <c r="T43" s="38" t="str">
        <f>IF(L43="",IF(INT(Q43)=60,"00",Q43),L43)</f>
        <v>20</v>
      </c>
      <c r="U43" s="40" t="str">
        <f>IF(L43="",IF(G43&gt;0,"W","E"),"")</f>
        <v>E</v>
      </c>
      <c r="V43" s="44"/>
      <c r="W43" s="22">
        <f>IF(S43="due",90*(I43+K43),S43+T43/60)</f>
        <v>3.3333333333333335</v>
      </c>
      <c r="X43" s="22">
        <f>IF(R43="",W43,IF(R43="N",IF(U43="E",180+W43,180-W43),IF(U43="E",360-W43,W43)))</f>
        <v>356.66666666666669</v>
      </c>
      <c r="Y43" s="22">
        <f>RADIANS(X43)</f>
        <v>6.2250076654464426</v>
      </c>
      <c r="Z43" s="64"/>
      <c r="AA43" s="58">
        <f>-M43*COS(Y43)</f>
        <v>-21.659910005341622</v>
      </c>
      <c r="AB43" s="58">
        <f>-M43*SIN(Y43)</f>
        <v>1.2615460978078732</v>
      </c>
      <c r="AC43" s="64"/>
      <c r="AD43" s="82">
        <f>$AA$40/$M$40*M43</f>
        <v>4.1819721519775716E-4</v>
      </c>
      <c r="AE43" s="82">
        <f>$AB$40/$M$40*M43</f>
        <v>-7.4589403226894407E-5</v>
      </c>
      <c r="AF43" s="22">
        <f t="shared" si="0"/>
        <v>-21.660328202556819</v>
      </c>
      <c r="AG43" s="22">
        <f t="shared" si="0"/>
        <v>1.2616206872111</v>
      </c>
      <c r="AH43" s="64"/>
      <c r="AI43" s="25">
        <f>A43</f>
        <v>2</v>
      </c>
      <c r="AJ43" s="82">
        <f t="shared" si="1"/>
        <v>721427.52704021311</v>
      </c>
      <c r="AK43" s="82">
        <f t="shared" si="1"/>
        <v>461771.16181682586</v>
      </c>
      <c r="AL43" s="66"/>
      <c r="AM43" s="9" t="str">
        <f>IF(A44=0,A43&amp;" - 1",A43&amp;" - "&amp;A44)</f>
        <v>2 - 3</v>
      </c>
      <c r="AN43" s="18">
        <f>AN42+F42+F43</f>
        <v>24.020000000018626</v>
      </c>
      <c r="AO43" s="18">
        <f>AN43*G43</f>
        <v>-30.265200000247173</v>
      </c>
      <c r="AP43" s="9" t="str">
        <f>D43&amp;","&amp;C43</f>
        <v>461771.14,721427.45</v>
      </c>
    </row>
    <row r="44" spans="1:44" s="46" customFormat="1">
      <c r="A44" s="20">
        <f>A43+1</f>
        <v>3</v>
      </c>
      <c r="B44" s="44"/>
      <c r="C44" s="60">
        <v>721405.79</v>
      </c>
      <c r="D44" s="60">
        <v>461772.4</v>
      </c>
      <c r="E44" s="79"/>
      <c r="F44" s="72">
        <f>IF(C45=0,C44-$C$42,C44-C45)</f>
        <v>-0.39000000001396984</v>
      </c>
      <c r="G44" s="72">
        <f>IF(D45=0,D44-$D$42,D44-D45)</f>
        <v>19.380000000004657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19.383923751402641</v>
      </c>
      <c r="N44" s="22">
        <f>IF(F44=0,,ATAN(G44/F44))</f>
        <v>-1.5506752036346481</v>
      </c>
      <c r="O44" s="22">
        <f>ABS(DEGREES(N44))</f>
        <v>88.847144563854826</v>
      </c>
      <c r="P44" s="24" t="str">
        <f>TEXT(INT(O44),"00")</f>
        <v>88</v>
      </c>
      <c r="Q44" s="25" t="str">
        <f>TEXT((O44-P44)*60,"00")</f>
        <v>51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51</v>
      </c>
      <c r="U44" s="24" t="str">
        <f>IF(L44="",IF(G44&gt;0,"W","E"),"")</f>
        <v>W</v>
      </c>
      <c r="V44" s="44"/>
      <c r="W44" s="22">
        <f>IF(S44="due",90*(I44+K44),S44+T44/60)</f>
        <v>88.85</v>
      </c>
      <c r="X44" s="22">
        <f>IF(R44="",W44,IF(R44="N",IF(U44="E",180+W44,180-W44),IF(U44="E",360-W44,W44)))</f>
        <v>91.15</v>
      </c>
      <c r="Y44" s="22">
        <f>RADIANS(X44)</f>
        <v>1.5908676131928314</v>
      </c>
      <c r="Z44" s="64"/>
      <c r="AA44" s="58">
        <f>-M44*COS(Y44)</f>
        <v>0.38903416307640892</v>
      </c>
      <c r="AB44" s="58">
        <f>-M44*SIN(Y44)</f>
        <v>-19.380019412274873</v>
      </c>
      <c r="AC44" s="64"/>
      <c r="AD44" s="82">
        <f>$AA$40/$M$40*M44</f>
        <v>3.7362058978452175E-4</v>
      </c>
      <c r="AE44" s="82">
        <f>$AB$40/$M$40*M44</f>
        <v>-6.6638743187540136E-5</v>
      </c>
      <c r="AF44" s="22">
        <f>AA44-AD44</f>
        <v>0.38866054248662441</v>
      </c>
      <c r="AG44" s="22">
        <f>AB44-AE44</f>
        <v>-19.379952773531684</v>
      </c>
      <c r="AH44" s="64"/>
      <c r="AI44" s="25">
        <f>A44</f>
        <v>3</v>
      </c>
      <c r="AJ44" s="82">
        <f t="shared" si="1"/>
        <v>721405.86671201058</v>
      </c>
      <c r="AK44" s="82">
        <f t="shared" si="1"/>
        <v>461772.42343751306</v>
      </c>
      <c r="AL44" s="66"/>
      <c r="AM44" s="9" t="str">
        <f>IF(A45=0,A44&amp;" - 1",A44&amp;" - "&amp;A45)</f>
        <v>3 - 4</v>
      </c>
      <c r="AN44" s="18">
        <f>AN43+F43+F44</f>
        <v>45.289999999920838</v>
      </c>
      <c r="AO44" s="18">
        <f>AN44*G44</f>
        <v>877.72019999867678</v>
      </c>
      <c r="AP44" s="9" t="str">
        <f>D44&amp;","&amp;C44</f>
        <v>461772.4,721405.79</v>
      </c>
    </row>
    <row r="45" spans="1:44" s="46" customFormat="1">
      <c r="A45" s="20">
        <f>A44+1</f>
        <v>4</v>
      </c>
      <c r="B45" s="44"/>
      <c r="C45" s="60">
        <v>721406.18</v>
      </c>
      <c r="D45" s="60">
        <v>461753.02</v>
      </c>
      <c r="E45" s="79"/>
      <c r="F45" s="72">
        <f>IF(C46=0,C45-$C$42,C45-C46)</f>
        <v>-22.449999999953434</v>
      </c>
      <c r="G45" s="72">
        <f>IF(D46=0,D45-$D$42,D45-D46)</f>
        <v>-1.6900000000023283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22.51352038215963</v>
      </c>
      <c r="N45" s="22">
        <f>IF(F45=0,,ATAN(G45/F45))</f>
        <v>7.5136681172012332E-2</v>
      </c>
      <c r="O45" s="22">
        <f>ABS(DEGREES(N45))</f>
        <v>4.3050147177763822</v>
      </c>
      <c r="P45" s="24" t="str">
        <f>TEXT(INT(O45),"00")</f>
        <v>04</v>
      </c>
      <c r="Q45" s="25" t="str">
        <f>TEXT((O45-P45)*60,"00")</f>
        <v>18</v>
      </c>
      <c r="R45" s="23" t="str">
        <f>IF(L45="",IF(F45&gt;0,"S","N"),"")</f>
        <v>N</v>
      </c>
      <c r="S45" s="25" t="str">
        <f>IF(L45="",IF(INT(Q45)=60,INT(P45+1),P45),"due")</f>
        <v>04</v>
      </c>
      <c r="T45" s="25" t="str">
        <f>IF(L45="",IF(INT(Q45)=60,"00",Q45),L45)</f>
        <v>18</v>
      </c>
      <c r="U45" s="24" t="str">
        <f>IF(L45="",IF(G45&gt;0,"W","E"),"")</f>
        <v>E</v>
      </c>
      <c r="V45" s="44"/>
      <c r="W45" s="22">
        <f>IF(S45="due",90*(I45+K45),S45+T45/60)</f>
        <v>4.3</v>
      </c>
      <c r="X45" s="22">
        <f>IF(R45="",W45,IF(R45="N",IF(U45="E",180+W45,180-W45),IF(U45="E",360-W45,W45)))</f>
        <v>184.3</v>
      </c>
      <c r="Y45" s="22">
        <f>RADIANS(X45)</f>
        <v>3.2166418114255495</v>
      </c>
      <c r="Z45" s="64"/>
      <c r="AA45" s="58">
        <f>-M45*COS(Y45)</f>
        <v>22.450147828404265</v>
      </c>
      <c r="AB45" s="58">
        <f>-M45*SIN(Y45)</f>
        <v>1.6880350946329099</v>
      </c>
      <c r="AC45" s="64"/>
      <c r="AD45" s="82">
        <f>$AA$40/$M$40*M45</f>
        <v>4.3394283176024498E-4</v>
      </c>
      <c r="AE45" s="82">
        <f>$AB$40/$M$40*M45</f>
        <v>-7.7397781906030501E-5</v>
      </c>
      <c r="AF45" s="22">
        <f>AA45-AD45</f>
        <v>22.449713885572507</v>
      </c>
      <c r="AG45" s="22">
        <f>AB45-AE45</f>
        <v>1.6881124924148159</v>
      </c>
      <c r="AH45" s="64"/>
      <c r="AI45" s="25">
        <f>A45</f>
        <v>4</v>
      </c>
      <c r="AJ45" s="82">
        <f t="shared" ref="AJ45" si="2">AJ44+AF44</f>
        <v>721406.25537255302</v>
      </c>
      <c r="AK45" s="82">
        <f t="shared" ref="AK45" si="3">AK44+AG44</f>
        <v>461753.04348473955</v>
      </c>
      <c r="AL45" s="66"/>
      <c r="AM45" s="9" t="str">
        <f>IF(A46=0,A45&amp;" - 1",A45&amp;" - "&amp;A46)</f>
        <v>4 - 1</v>
      </c>
      <c r="AN45" s="18">
        <f>AN44+F44+F45</f>
        <v>22.449999999953434</v>
      </c>
      <c r="AO45" s="18">
        <f>AN45*G45</f>
        <v>-37.940499999973575</v>
      </c>
      <c r="AP45" s="9" t="str">
        <f>D45&amp;","&amp;C45</f>
        <v>461753.02,721406.18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76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77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78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736.54869999954644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368.27434999977322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2.348244015528207E-3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33094.888301755971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77.71487339917293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-2.0836346566089348E-3</v>
      </c>
      <c r="AB40" s="91">
        <f>SUM(AB42:AB65536)</f>
        <v>-1.082920391461073E-3</v>
      </c>
      <c r="AC40" s="91"/>
      <c r="AD40" s="91">
        <f>SUM(AD42:AD65536)</f>
        <v>-2.0836346566089348E-3</v>
      </c>
      <c r="AE40" s="91">
        <f>SUM(AE42:AE65536)</f>
        <v>-1.082920391461073E-3</v>
      </c>
      <c r="AF40" s="91">
        <f>SUM(AF42:AF65536)</f>
        <v>-2.0539125955565396E-15</v>
      </c>
      <c r="AG40" s="91">
        <f>SUM(AG42:AG65536)</f>
        <v>0</v>
      </c>
      <c r="AH40" s="92"/>
      <c r="AI40" s="93">
        <v>1</v>
      </c>
      <c r="AJ40" s="92">
        <f>AJ44+AF44</f>
        <v>721428.39482005849</v>
      </c>
      <c r="AK40" s="92">
        <f>AK44+AG44</f>
        <v>461738.09136197169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-200.01000000000931</v>
      </c>
      <c r="G41" s="72">
        <f>IF(D42=0,D41-$D$41,D41-D42)</f>
        <v>695.50999999995111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723.69756127814594</v>
      </c>
      <c r="N41" s="36">
        <f>IF(F41=0,,ATAN(G41/F41))</f>
        <v>-1.2907789423453602</v>
      </c>
      <c r="O41" s="36">
        <f>ABS(DEGREES(N41))</f>
        <v>73.956185680749357</v>
      </c>
      <c r="P41" s="37" t="str">
        <f>TEXT(INT(O41),"00")</f>
        <v>73</v>
      </c>
      <c r="Q41" s="38" t="str">
        <f>TEXT((O41-P41)*60,"00")</f>
        <v>57</v>
      </c>
      <c r="R41" s="39" t="str">
        <f>IF(L41="",IF(F41&gt;0,"S","N"),"")</f>
        <v>N</v>
      </c>
      <c r="S41" s="25" t="str">
        <f>IF(L41="",IF(INT(Q41)=60,INT(P41+1),P41),"due")</f>
        <v>73</v>
      </c>
      <c r="T41" s="38" t="str">
        <f>IF(L41="",IF(INT(Q41)=60,"00",Q41),L41)</f>
        <v>57</v>
      </c>
      <c r="U41" s="40" t="str">
        <f>IF(L41="",IF(G41&gt;0,"W","E"),"")</f>
        <v>W</v>
      </c>
      <c r="V41" s="41"/>
      <c r="W41" s="22">
        <f>IF(S41="due",90*(I41+K41),S41+T41/60)</f>
        <v>73.95</v>
      </c>
      <c r="X41" s="22">
        <f>IF(R41="",W41,IF(R41="N",IF(U41="E",180+W41,180-W41),IF(U41="E",360-W41,W41)))</f>
        <v>106.05</v>
      </c>
      <c r="Y41" s="22">
        <f>RADIANS(X41)</f>
        <v>1.8509216717399863</v>
      </c>
      <c r="Z41" s="64"/>
      <c r="AA41" s="58">
        <f>-M41*COS(Y41)</f>
        <v>200.08508643852062</v>
      </c>
      <c r="AB41" s="58">
        <f>-M41*SIN(Y41)</f>
        <v>-695.48840276803003</v>
      </c>
      <c r="AC41" s="64"/>
      <c r="AD41" s="22">
        <v>0</v>
      </c>
      <c r="AE41" s="22">
        <v>0</v>
      </c>
      <c r="AF41" s="22">
        <f t="shared" ref="AF41:AG43" si="0">AA41-AD41</f>
        <v>200.08508643852062</v>
      </c>
      <c r="AG41" s="22">
        <f t="shared" si="0"/>
        <v>-695.48840276803003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721428.63</v>
      </c>
      <c r="D42" s="60">
        <v>461754.71</v>
      </c>
      <c r="E42" s="79"/>
      <c r="F42" s="72">
        <f>IF(C43=0,C42-$C$42,C42-C43)</f>
        <v>22.449999999953434</v>
      </c>
      <c r="G42" s="72">
        <f>IF(D43=0,D42-$D$42,D42-D43)</f>
        <v>1.6900000000023283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22.51352038215963</v>
      </c>
      <c r="N42" s="36">
        <f>IF(F42=0,,ATAN(G42/F42))</f>
        <v>7.5136681172012332E-2</v>
      </c>
      <c r="O42" s="36">
        <f>ABS(DEGREES(N42))</f>
        <v>4.3050147177763822</v>
      </c>
      <c r="P42" s="37" t="str">
        <f>TEXT(INT(O42),"00")</f>
        <v>04</v>
      </c>
      <c r="Q42" s="38" t="str">
        <f>TEXT((O42-P42)*60,"00")</f>
        <v>18</v>
      </c>
      <c r="R42" s="39" t="str">
        <f>IF(L42="",IF(F42&gt;0,"S","N"),"")</f>
        <v>S</v>
      </c>
      <c r="S42" s="25" t="str">
        <f>IF(L42="",IF(INT(Q42)=60,INT(P42+1),P42),"due")</f>
        <v>04</v>
      </c>
      <c r="T42" s="38" t="str">
        <f>IF(L42="",IF(INT(Q42)=60,"00",Q42),L42)</f>
        <v>18</v>
      </c>
      <c r="U42" s="40" t="str">
        <f>IF(L42="",IF(G42&gt;0,"W","E"),"")</f>
        <v>W</v>
      </c>
      <c r="V42" s="44"/>
      <c r="W42" s="22">
        <f>IF(S42="due",90*(I42+K42),S42+T42/60)</f>
        <v>4.3</v>
      </c>
      <c r="X42" s="22">
        <f>IF(R42="",W42,IF(R42="N",IF(U42="E",180+W42,180-W42),IF(U42="E",360-W42,W42)))</f>
        <v>4.3</v>
      </c>
      <c r="Y42" s="22">
        <f>RADIANS(X42)</f>
        <v>7.5049157835756164E-2</v>
      </c>
      <c r="Z42" s="64"/>
      <c r="AA42" s="58">
        <f>-M42*COS(Y42)</f>
        <v>-22.450147828404265</v>
      </c>
      <c r="AB42" s="58">
        <f>-M42*SIN(Y42)</f>
        <v>-1.6880350946329077</v>
      </c>
      <c r="AC42" s="64"/>
      <c r="AD42" s="82">
        <f>$AA$40/$M$40*M42</f>
        <v>-6.0361613239195814E-4</v>
      </c>
      <c r="AE42" s="82">
        <f>$AB$40/$M$40*M42</f>
        <v>-3.1371537054674807E-4</v>
      </c>
      <c r="AF42" s="22">
        <f t="shared" si="0"/>
        <v>-22.449544212271874</v>
      </c>
      <c r="AG42" s="22">
        <f t="shared" si="0"/>
        <v>-1.6877213792623609</v>
      </c>
      <c r="AH42" s="63"/>
      <c r="AI42" s="38">
        <f>A42</f>
        <v>1</v>
      </c>
      <c r="AJ42" s="82">
        <f t="shared" ref="AJ42:AK44" si="1">AJ41+AF41</f>
        <v>721428.70508643857</v>
      </c>
      <c r="AK42" s="82">
        <f t="shared" si="1"/>
        <v>461754.73159723193</v>
      </c>
      <c r="AL42" s="66"/>
      <c r="AM42" s="9" t="str">
        <f>IF(A43=0,A42&amp;" - 1",A42&amp;" - "&amp;A43)</f>
        <v>1 - 2</v>
      </c>
      <c r="AN42" s="18">
        <f>F42</f>
        <v>22.449999999953434</v>
      </c>
      <c r="AO42" s="18">
        <f>AN42*G42</f>
        <v>37.940499999973575</v>
      </c>
      <c r="AP42" s="9" t="str">
        <f>D42&amp;","&amp;C42</f>
        <v>461754.71,721428.63</v>
      </c>
    </row>
    <row r="43" spans="1:44">
      <c r="A43" s="20">
        <f>A42+1</f>
        <v>2</v>
      </c>
      <c r="B43" s="44"/>
      <c r="C43" s="60">
        <v>721406.18</v>
      </c>
      <c r="D43" s="60">
        <v>461753.02</v>
      </c>
      <c r="E43" s="79"/>
      <c r="F43" s="72">
        <f>IF(C44=0,C43-$C$42,C43-C44)</f>
        <v>-0.17999999993480742</v>
      </c>
      <c r="G43" s="72">
        <f>IF(D44=0,D43-$D$42,D43-D44)</f>
        <v>16.540000000037253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16.540979414811229</v>
      </c>
      <c r="N43" s="36">
        <f>IF(F43=0,,ATAN(G43/F43))</f>
        <v>-1.5599140478082854</v>
      </c>
      <c r="O43" s="36">
        <f>ABS(DEGREES(N43))</f>
        <v>89.376491342583279</v>
      </c>
      <c r="P43" s="37" t="str">
        <f>TEXT(INT(O43),"00")</f>
        <v>89</v>
      </c>
      <c r="Q43" s="38" t="str">
        <f>TEXT((O43-P43)*60,"00")</f>
        <v>23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23</v>
      </c>
      <c r="U43" s="40" t="str">
        <f>IF(L43="",IF(G43&gt;0,"W","E"),"")</f>
        <v>W</v>
      </c>
      <c r="V43" s="44"/>
      <c r="W43" s="22">
        <f>IF(S43="due",90*(I43+K43),S43+T43/60)</f>
        <v>89.38333333333334</v>
      </c>
      <c r="X43" s="22">
        <f>IF(R43="",W43,IF(R43="N",IF(U43="E",180+W43,180-W43),IF(U43="E",360-W43,W43)))</f>
        <v>90.61666666666666</v>
      </c>
      <c r="Y43" s="22">
        <f>RADIANS(X43)</f>
        <v>1.5815591905155282</v>
      </c>
      <c r="Z43" s="64"/>
      <c r="AA43" s="58">
        <f>-M43*COS(Y43)</f>
        <v>0.17802487015679222</v>
      </c>
      <c r="AB43" s="58">
        <f>-M43*SIN(Y43)</f>
        <v>-16.540021376854821</v>
      </c>
      <c r="AC43" s="64"/>
      <c r="AD43" s="82">
        <f>$AA$40/$M$40*M43</f>
        <v>-4.4348470833798523E-4</v>
      </c>
      <c r="AE43" s="82">
        <f>$AB$40/$M$40*M43</f>
        <v>-2.3049080722336424E-4</v>
      </c>
      <c r="AF43" s="22">
        <f t="shared" si="0"/>
        <v>0.17846835486513021</v>
      </c>
      <c r="AG43" s="22">
        <f t="shared" si="0"/>
        <v>-16.539790886047598</v>
      </c>
      <c r="AH43" s="64"/>
      <c r="AI43" s="25">
        <f>A43</f>
        <v>2</v>
      </c>
      <c r="AJ43" s="82">
        <f t="shared" si="1"/>
        <v>721406.25554222625</v>
      </c>
      <c r="AK43" s="82">
        <f t="shared" si="1"/>
        <v>461753.04387585266</v>
      </c>
      <c r="AL43" s="66"/>
      <c r="AM43" s="9" t="str">
        <f>IF(A44=0,A43&amp;" - 1",A43&amp;" - "&amp;A44)</f>
        <v>2 - 3</v>
      </c>
      <c r="AN43" s="18">
        <f>AN42+F42+F43</f>
        <v>44.71999999997206</v>
      </c>
      <c r="AO43" s="18">
        <f>AN43*G43</f>
        <v>739.66880000120386</v>
      </c>
      <c r="AP43" s="9" t="str">
        <f>D43&amp;","&amp;C43</f>
        <v>461753.02,721406.18</v>
      </c>
    </row>
    <row r="44" spans="1:44" s="46" customFormat="1">
      <c r="A44" s="20">
        <f>A43+1</f>
        <v>3</v>
      </c>
      <c r="B44" s="44"/>
      <c r="C44" s="60">
        <v>721406.36</v>
      </c>
      <c r="D44" s="60">
        <v>461736.48</v>
      </c>
      <c r="E44" s="79"/>
      <c r="F44" s="72">
        <f>IF(C45=0,C44-$C$42,C44-C45)</f>
        <v>-21.959999999962747</v>
      </c>
      <c r="G44" s="72">
        <f>IF(D45=0,D44-$D$42,D44-D45)</f>
        <v>-1.5900000000256114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22.017486232502684</v>
      </c>
      <c r="N44" s="22">
        <f>IF(F44=0,,ATAN(G44/F44))</f>
        <v>7.2278244017581872E-2</v>
      </c>
      <c r="O44" s="22">
        <f>ABS(DEGREES(N44))</f>
        <v>4.1412383328241322</v>
      </c>
      <c r="P44" s="24" t="str">
        <f>TEXT(INT(O44),"00")</f>
        <v>04</v>
      </c>
      <c r="Q44" s="25" t="str">
        <f>TEXT((O44-P44)*60,"00")</f>
        <v>08</v>
      </c>
      <c r="R44" s="23" t="str">
        <f>IF(L44="",IF(F44&gt;0,"S","N"),"")</f>
        <v>N</v>
      </c>
      <c r="S44" s="25" t="str">
        <f>IF(L44="",IF(INT(Q44)=60,INT(P44+1),P44),"due")</f>
        <v>04</v>
      </c>
      <c r="T44" s="25" t="str">
        <f>IF(L44="",IF(INT(Q44)=60,"00",Q44),L44)</f>
        <v>08</v>
      </c>
      <c r="U44" s="24" t="str">
        <f>IF(L44="",IF(G44&gt;0,"W","E"),"")</f>
        <v>E</v>
      </c>
      <c r="V44" s="44"/>
      <c r="W44" s="22">
        <f>IF(S44="due",90*(I44+K44),S44+T44/60)</f>
        <v>4.1333333333333337</v>
      </c>
      <c r="X44" s="22">
        <f>IF(R44="",W44,IF(R44="N",IF(U44="E",180+W44,180-W44),IF(U44="E",360-W44,W44)))</f>
        <v>184.13333333333333</v>
      </c>
      <c r="Y44" s="22">
        <f>RADIANS(X44)</f>
        <v>3.2137329293388919</v>
      </c>
      <c r="Z44" s="64"/>
      <c r="AA44" s="58">
        <f>-M44*COS(Y44)</f>
        <v>21.960219160501971</v>
      </c>
      <c r="AB44" s="58">
        <f>-M44*SIN(Y44)</f>
        <v>1.5869702017263183</v>
      </c>
      <c r="AC44" s="64"/>
      <c r="AD44" s="82">
        <f>$AA$40/$M$40*M44</f>
        <v>-5.9031682558130386E-4</v>
      </c>
      <c r="AE44" s="82">
        <f>$AB$40/$M$40*M44</f>
        <v>-3.0680336680757354E-4</v>
      </c>
      <c r="AF44" s="22">
        <f>AA44-AD44</f>
        <v>21.960809477327551</v>
      </c>
      <c r="AG44" s="22">
        <f>AB44-AE44</f>
        <v>1.587277005093126</v>
      </c>
      <c r="AH44" s="64"/>
      <c r="AI44" s="25">
        <f>A44</f>
        <v>3</v>
      </c>
      <c r="AJ44" s="82">
        <f t="shared" si="1"/>
        <v>721406.43401058111</v>
      </c>
      <c r="AK44" s="82">
        <f t="shared" si="1"/>
        <v>461736.50408496661</v>
      </c>
      <c r="AL44" s="66"/>
      <c r="AM44" s="9" t="str">
        <f>IF(A45=0,A44&amp;" - 1",A44&amp;" - "&amp;A45)</f>
        <v>3 - 4</v>
      </c>
      <c r="AN44" s="18">
        <f>AN43+F43+F44</f>
        <v>22.580000000074506</v>
      </c>
      <c r="AO44" s="18">
        <f>AN44*G44</f>
        <v>-35.902200000696766</v>
      </c>
      <c r="AP44" s="9" t="str">
        <f>D44&amp;","&amp;C44</f>
        <v>461736.48,721406.36</v>
      </c>
    </row>
    <row r="45" spans="1:44" s="46" customFormat="1">
      <c r="A45" s="20">
        <f>A44+1</f>
        <v>4</v>
      </c>
      <c r="B45" s="44"/>
      <c r="C45" s="60">
        <v>721428.32</v>
      </c>
      <c r="D45" s="60">
        <v>461738.07</v>
      </c>
      <c r="E45" s="79"/>
      <c r="F45" s="72">
        <f>IF(C46=0,C45-$C$42,C45-C46)</f>
        <v>-0.31000000005587935</v>
      </c>
      <c r="G45" s="72">
        <f>IF(D46=0,D45-$D$42,D45-D46)</f>
        <v>-16.64000000001397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16.642887369699391</v>
      </c>
      <c r="N45" s="22">
        <f>IF(F45=0,,ATAN(G45/F45))</f>
        <v>1.5521686739313434</v>
      </c>
      <c r="O45" s="22">
        <f>ABS(DEGREES(N45))</f>
        <v>88.932714108683626</v>
      </c>
      <c r="P45" s="24" t="str">
        <f>TEXT(INT(O45),"00")</f>
        <v>88</v>
      </c>
      <c r="Q45" s="25" t="str">
        <f>TEXT((O45-P45)*60,"00")</f>
        <v>56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56</v>
      </c>
      <c r="U45" s="24" t="str">
        <f>IF(L45="",IF(G45&gt;0,"W","E"),"")</f>
        <v>E</v>
      </c>
      <c r="V45" s="44"/>
      <c r="W45" s="22">
        <f>IF(S45="due",90*(I45+K45),S45+T45/60)</f>
        <v>88.933333333333337</v>
      </c>
      <c r="X45" s="22">
        <f>IF(R45="",W45,IF(R45="N",IF(U45="E",180+W45,180-W45),IF(U45="E",360-W45,W45)))</f>
        <v>268.93333333333334</v>
      </c>
      <c r="Y45" s="22">
        <f>RADIANS(X45)</f>
        <v>4.6937721350300841</v>
      </c>
      <c r="Z45" s="64"/>
      <c r="AA45" s="58">
        <f>-M45*COS(Y45)</f>
        <v>0.30982016308889188</v>
      </c>
      <c r="AB45" s="58">
        <f>-M45*SIN(Y45)</f>
        <v>16.640003349369948</v>
      </c>
      <c r="AC45" s="64"/>
      <c r="AD45" s="82">
        <f>$AA$40/$M$40*M45</f>
        <v>-4.4621699029768759E-4</v>
      </c>
      <c r="AE45" s="82">
        <f>$AB$40/$M$40*M45</f>
        <v>-2.3191084688338717E-4</v>
      </c>
      <c r="AF45" s="22">
        <f>AA45-AD45</f>
        <v>0.31026638007918955</v>
      </c>
      <c r="AG45" s="22">
        <f>AB45-AE45</f>
        <v>16.64023526021683</v>
      </c>
      <c r="AH45" s="64"/>
      <c r="AI45" s="25">
        <f>A45</f>
        <v>4</v>
      </c>
      <c r="AJ45" s="82">
        <f t="shared" ref="AJ45" si="2">AJ44+AF44</f>
        <v>721428.39482005849</v>
      </c>
      <c r="AK45" s="82">
        <f t="shared" ref="AK45" si="3">AK44+AG44</f>
        <v>461738.09136197169</v>
      </c>
      <c r="AL45" s="66"/>
      <c r="AM45" s="9" t="str">
        <f>IF(A46=0,A45&amp;" - 1",A45&amp;" - "&amp;A46)</f>
        <v>4 - 1</v>
      </c>
      <c r="AN45" s="18">
        <f>AN44+F44+F45</f>
        <v>0.31000000005587935</v>
      </c>
      <c r="AO45" s="18">
        <f>AN45*G45</f>
        <v>-5.1584000009341633</v>
      </c>
      <c r="AP45" s="9" t="str">
        <f>D45&amp;","&amp;C45</f>
        <v>461738.07,721428.32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763.31230000169342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381.65615000084671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7.7412426680631072E-4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102022.79128868686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100000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100000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78.978318503887976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7.7278073313635787E-4</v>
      </c>
      <c r="AB40" s="91">
        <f>SUM(AB42:AB65536)</f>
        <v>-4.558858356695783E-5</v>
      </c>
      <c r="AC40" s="91"/>
      <c r="AD40" s="91">
        <f>SUM(AD42:AD65536)</f>
        <v>7.7278073313635787E-4</v>
      </c>
      <c r="AE40" s="91">
        <f>SUM(AE42:AE65536)</f>
        <v>-4.5588583566957823E-5</v>
      </c>
      <c r="AF40" s="91">
        <f>SUM(AF42:AF65536)</f>
        <v>0</v>
      </c>
      <c r="AG40" s="91">
        <f>SUM(AG42:AG65536)</f>
        <v>1.8318679906315083E-15</v>
      </c>
      <c r="AH40" s="92"/>
      <c r="AI40" s="93">
        <v>1</v>
      </c>
      <c r="AJ40" s="92">
        <f>AJ44+AF44</f>
        <v>721451.00529969786</v>
      </c>
      <c r="AK40" s="92">
        <f>AK44+AG44</f>
        <v>461755.0819006738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-200.01000000000931</v>
      </c>
      <c r="G41" s="72">
        <f>IF(D42=0,D41-$D$41,D41-D42)</f>
        <v>695.50999999995111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723.69756127814594</v>
      </c>
      <c r="N41" s="36">
        <f>IF(F41=0,,ATAN(G41/F41))</f>
        <v>-1.2907789423453602</v>
      </c>
      <c r="O41" s="36">
        <f>ABS(DEGREES(N41))</f>
        <v>73.956185680749357</v>
      </c>
      <c r="P41" s="37" t="str">
        <f>TEXT(INT(O41),"00")</f>
        <v>73</v>
      </c>
      <c r="Q41" s="38" t="str">
        <f>TEXT((O41-P41)*60,"00")</f>
        <v>57</v>
      </c>
      <c r="R41" s="39" t="str">
        <f>IF(L41="",IF(F41&gt;0,"S","N"),"")</f>
        <v>N</v>
      </c>
      <c r="S41" s="25" t="str">
        <f>IF(L41="",IF(INT(Q41)=60,INT(P41+1),P41),"due")</f>
        <v>73</v>
      </c>
      <c r="T41" s="38" t="str">
        <f>IF(L41="",IF(INT(Q41)=60,"00",Q41),L41)</f>
        <v>57</v>
      </c>
      <c r="U41" s="40" t="str">
        <f>IF(L41="",IF(G41&gt;0,"W","E"),"")</f>
        <v>W</v>
      </c>
      <c r="V41" s="41"/>
      <c r="W41" s="22">
        <f>IF(S41="due",90*(I41+K41),S41+T41/60)</f>
        <v>73.95</v>
      </c>
      <c r="X41" s="22">
        <f>IF(R41="",W41,IF(R41="N",IF(U41="E",180+W41,180-W41),IF(U41="E",360-W41,W41)))</f>
        <v>106.05</v>
      </c>
      <c r="Y41" s="22">
        <f>RADIANS(X41)</f>
        <v>1.8509216717399863</v>
      </c>
      <c r="Z41" s="64"/>
      <c r="AA41" s="58">
        <f>-M41*COS(Y41)</f>
        <v>200.08508643852062</v>
      </c>
      <c r="AB41" s="58">
        <f>-M41*SIN(Y41)</f>
        <v>-695.48840276803003</v>
      </c>
      <c r="AC41" s="64"/>
      <c r="AD41" s="22">
        <v>0</v>
      </c>
      <c r="AE41" s="22">
        <v>0</v>
      </c>
      <c r="AF41" s="22">
        <f t="shared" ref="AF41:AG43" si="0">AA41-AD41</f>
        <v>200.08508643852062</v>
      </c>
      <c r="AG41" s="22">
        <f t="shared" si="0"/>
        <v>-695.48840276803003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721428.63</v>
      </c>
      <c r="D42" s="60">
        <v>461754.71</v>
      </c>
      <c r="E42" s="79"/>
      <c r="F42" s="72">
        <f>IF(C43=0,C42-$C$42,C42-C43)</f>
        <v>0.31000000005587935</v>
      </c>
      <c r="G42" s="72">
        <f>IF(D43=0,D42-$D$42,D42-D43)</f>
        <v>16.64000000001397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16.642887369699391</v>
      </c>
      <c r="N42" s="36">
        <f>IF(F42=0,,ATAN(G42/F42))</f>
        <v>1.5521686739313434</v>
      </c>
      <c r="O42" s="36">
        <f>ABS(DEGREES(N42))</f>
        <v>88.932714108683626</v>
      </c>
      <c r="P42" s="37" t="str">
        <f>TEXT(INT(O42),"00")</f>
        <v>88</v>
      </c>
      <c r="Q42" s="38" t="str">
        <f>TEXT((O42-P42)*60,"00")</f>
        <v>56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56</v>
      </c>
      <c r="U42" s="40" t="str">
        <f>IF(L42="",IF(G42&gt;0,"W","E"),"")</f>
        <v>W</v>
      </c>
      <c r="V42" s="44"/>
      <c r="W42" s="22">
        <f>IF(S42="due",90*(I42+K42),S42+T42/60)</f>
        <v>88.933333333333337</v>
      </c>
      <c r="X42" s="22">
        <f>IF(R42="",W42,IF(R42="N",IF(U42="E",180+W42,180-W42),IF(U42="E",360-W42,W42)))</f>
        <v>88.933333333333337</v>
      </c>
      <c r="Y42" s="22">
        <f>RADIANS(X42)</f>
        <v>1.5521794814402905</v>
      </c>
      <c r="Z42" s="64"/>
      <c r="AA42" s="58">
        <f>-M42*COS(Y42)</f>
        <v>-0.3098201630888972</v>
      </c>
      <c r="AB42" s="58">
        <f>-M42*SIN(Y42)</f>
        <v>-16.640003349369948</v>
      </c>
      <c r="AC42" s="64"/>
      <c r="AD42" s="82">
        <f>$AA$40/$M$40*M42</f>
        <v>1.628459930104613E-4</v>
      </c>
      <c r="AE42" s="82">
        <f>$AB$40/$M$40*M42</f>
        <v>-9.6067588677727651E-6</v>
      </c>
      <c r="AF42" s="22">
        <f t="shared" si="0"/>
        <v>-0.30998300908190768</v>
      </c>
      <c r="AG42" s="22">
        <f t="shared" si="0"/>
        <v>-16.639993742611079</v>
      </c>
      <c r="AH42" s="63"/>
      <c r="AI42" s="38">
        <f>A42</f>
        <v>1</v>
      </c>
      <c r="AJ42" s="82">
        <f t="shared" ref="AJ42:AK44" si="1">AJ41+AF41</f>
        <v>721428.70508643857</v>
      </c>
      <c r="AK42" s="82">
        <f t="shared" si="1"/>
        <v>461754.73159723193</v>
      </c>
      <c r="AL42" s="66"/>
      <c r="AM42" s="9" t="str">
        <f>IF(A43=0,A42&amp;" - 1",A42&amp;" - "&amp;A43)</f>
        <v>1 - 2</v>
      </c>
      <c r="AN42" s="18">
        <f>F42</f>
        <v>0.31000000005587935</v>
      </c>
      <c r="AO42" s="18">
        <f>AN42*G42</f>
        <v>5.1584000009341633</v>
      </c>
      <c r="AP42" s="9" t="str">
        <f>D42&amp;","&amp;C42</f>
        <v>461754.71,721428.63</v>
      </c>
    </row>
    <row r="43" spans="1:44">
      <c r="A43" s="20">
        <f>A42+1</f>
        <v>2</v>
      </c>
      <c r="B43" s="44"/>
      <c r="C43" s="60">
        <v>721428.32</v>
      </c>
      <c r="D43" s="60">
        <v>461738.07</v>
      </c>
      <c r="E43" s="79"/>
      <c r="F43" s="72">
        <f>IF(C44=0,C43-$C$42,C43-C44)</f>
        <v>-22.880000000004657</v>
      </c>
      <c r="G43" s="72">
        <f>IF(D44=0,D43-$D$42,D43-D44)</f>
        <v>0.16000000003259629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22.880559433725029</v>
      </c>
      <c r="N43" s="36">
        <f>IF(F43=0,,ATAN(G43/F43))</f>
        <v>-6.9928930067564982E-3</v>
      </c>
      <c r="O43" s="36">
        <f>ABS(DEGREES(N43))</f>
        <v>0.40066325587369561</v>
      </c>
      <c r="P43" s="37" t="str">
        <f>TEXT(INT(O43),"00")</f>
        <v>00</v>
      </c>
      <c r="Q43" s="38" t="str">
        <f>TEXT((O43-P43)*60,"00")</f>
        <v>24</v>
      </c>
      <c r="R43" s="39" t="str">
        <f>IF(L43="",IF(F43&gt;0,"S","N"),"")</f>
        <v>N</v>
      </c>
      <c r="S43" s="25" t="str">
        <f>IF(L43="",IF(INT(Q43)=60,INT(P43+1),P43),"due")</f>
        <v>00</v>
      </c>
      <c r="T43" s="38" t="str">
        <f>IF(L43="",IF(INT(Q43)=60,"00",Q43),L43)</f>
        <v>24</v>
      </c>
      <c r="U43" s="40" t="str">
        <f>IF(L43="",IF(G43&gt;0,"W","E"),"")</f>
        <v>W</v>
      </c>
      <c r="V43" s="44"/>
      <c r="W43" s="22">
        <f>IF(S43="due",90*(I43+K43),S43+T43/60)</f>
        <v>0.4</v>
      </c>
      <c r="X43" s="22">
        <f>IF(R43="",W43,IF(R43="N",IF(U43="E",180+W43,180-W43),IF(U43="E",360-W43,W43)))</f>
        <v>179.6</v>
      </c>
      <c r="Y43" s="22">
        <f>RADIANS(X43)</f>
        <v>3.1346113365818158</v>
      </c>
      <c r="Z43" s="64"/>
      <c r="AA43" s="58">
        <f>-M43*COS(Y43)</f>
        <v>22.880001850631455</v>
      </c>
      <c r="AB43" s="58">
        <f>-M43*SIN(Y43)</f>
        <v>-0.15973514116981721</v>
      </c>
      <c r="AC43" s="64"/>
      <c r="AD43" s="82">
        <f>$AA$40/$M$40*M43</f>
        <v>2.2387986764865853E-4</v>
      </c>
      <c r="AE43" s="82">
        <f>$AB$40/$M$40*M43</f>
        <v>-1.3207324688126514E-5</v>
      </c>
      <c r="AF43" s="22">
        <f t="shared" si="0"/>
        <v>22.879777970763808</v>
      </c>
      <c r="AG43" s="22">
        <f t="shared" si="0"/>
        <v>-0.15972193384512909</v>
      </c>
      <c r="AH43" s="64"/>
      <c r="AI43" s="25">
        <f>A43</f>
        <v>2</v>
      </c>
      <c r="AJ43" s="82">
        <f t="shared" si="1"/>
        <v>721428.39510342944</v>
      </c>
      <c r="AK43" s="82">
        <f t="shared" si="1"/>
        <v>461738.0916034893</v>
      </c>
      <c r="AL43" s="66"/>
      <c r="AM43" s="9" t="str">
        <f>IF(A44=0,A43&amp;" - 1",A43&amp;" - "&amp;A44)</f>
        <v>2 - 3</v>
      </c>
      <c r="AN43" s="18">
        <f>AN42+F42+F43</f>
        <v>-22.259999999892898</v>
      </c>
      <c r="AO43" s="18">
        <f>AN43*G43</f>
        <v>-3.5616000007084572</v>
      </c>
      <c r="AP43" s="9" t="str">
        <f>D43&amp;","&amp;C43</f>
        <v>461738.07,721428.32</v>
      </c>
    </row>
    <row r="44" spans="1:44" s="46" customFormat="1">
      <c r="A44" s="20">
        <f>A43+1</f>
        <v>3</v>
      </c>
      <c r="B44" s="44"/>
      <c r="C44" s="60">
        <v>721451.2</v>
      </c>
      <c r="D44" s="60">
        <v>461737.91</v>
      </c>
      <c r="E44" s="79"/>
      <c r="F44" s="72">
        <f>IF(C45=0,C44-$C$42,C44-C45)</f>
        <v>0.26999999990221113</v>
      </c>
      <c r="G44" s="72">
        <f>IF(D45=0,D44-$D$42,D44-D45)</f>
        <v>-17.150000000023283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17.152125232773511</v>
      </c>
      <c r="N44" s="22">
        <f>IF(F44=0,,ATAN(G44/F44))</f>
        <v>-1.5550541870755552</v>
      </c>
      <c r="O44" s="22">
        <f>ABS(DEGREES(N44))</f>
        <v>89.098041833576488</v>
      </c>
      <c r="P44" s="24" t="str">
        <f>TEXT(INT(O44),"00")</f>
        <v>89</v>
      </c>
      <c r="Q44" s="25" t="str">
        <f>TEXT((O44-P44)*60,"00")</f>
        <v>06</v>
      </c>
      <c r="R44" s="23" t="str">
        <f>IF(L44="",IF(F44&gt;0,"S","N"),"")</f>
        <v>S</v>
      </c>
      <c r="S44" s="25" t="str">
        <f>IF(L44="",IF(INT(Q44)=60,INT(P44+1),P44),"due")</f>
        <v>89</v>
      </c>
      <c r="T44" s="25" t="str">
        <f>IF(L44="",IF(INT(Q44)=60,"00",Q44),L44)</f>
        <v>06</v>
      </c>
      <c r="U44" s="24" t="str">
        <f>IF(L44="",IF(G44&gt;0,"W","E"),"")</f>
        <v>E</v>
      </c>
      <c r="V44" s="44"/>
      <c r="W44" s="22">
        <f>IF(S44="due",90*(I44+K44),S44+T44/60)</f>
        <v>89.1</v>
      </c>
      <c r="X44" s="22">
        <f>IF(R44="",W44,IF(R44="N",IF(U44="E",180+W44,180-W44),IF(U44="E",360-W44,W44)))</f>
        <v>270.89999999999998</v>
      </c>
      <c r="Y44" s="22">
        <f>RADIANS(X44)</f>
        <v>4.7280969436526386</v>
      </c>
      <c r="Z44" s="64"/>
      <c r="AA44" s="58">
        <f>-M44*COS(Y44)</f>
        <v>-0.26941387360325492</v>
      </c>
      <c r="AB44" s="58">
        <f>-M44*SIN(Y44)</f>
        <v>17.150009217649295</v>
      </c>
      <c r="AC44" s="64"/>
      <c r="AD44" s="82">
        <f>$AA$40/$M$40*M44</f>
        <v>1.6782874291729601E-4</v>
      </c>
      <c r="AE44" s="82">
        <f>$AB$40/$M$40*M44</f>
        <v>-9.9007057802417959E-6</v>
      </c>
      <c r="AF44" s="22">
        <f>AA44-AD44</f>
        <v>-0.26958170234617224</v>
      </c>
      <c r="AG44" s="22">
        <f>AB44-AE44</f>
        <v>17.150019118355075</v>
      </c>
      <c r="AH44" s="64"/>
      <c r="AI44" s="25">
        <f>A44</f>
        <v>3</v>
      </c>
      <c r="AJ44" s="82">
        <f t="shared" si="1"/>
        <v>721451.27488140017</v>
      </c>
      <c r="AK44" s="82">
        <f t="shared" si="1"/>
        <v>461737.93188155547</v>
      </c>
      <c r="AL44" s="66"/>
      <c r="AM44" s="9" t="str">
        <f>IF(A45=0,A44&amp;" - 1",A44&amp;" - "&amp;A45)</f>
        <v>3 - 4</v>
      </c>
      <c r="AN44" s="18">
        <f>AN43+F43+F44</f>
        <v>-44.869999999995343</v>
      </c>
      <c r="AO44" s="18">
        <f>AN44*G44</f>
        <v>769.52050000096483</v>
      </c>
      <c r="AP44" s="9" t="str">
        <f>D44&amp;","&amp;C44</f>
        <v>461737.91,721451.2</v>
      </c>
    </row>
    <row r="45" spans="1:44" s="46" customFormat="1">
      <c r="A45" s="20">
        <f>A44+1</f>
        <v>4</v>
      </c>
      <c r="B45" s="44"/>
      <c r="C45" s="60">
        <v>721450.93</v>
      </c>
      <c r="D45" s="60">
        <v>461755.06</v>
      </c>
      <c r="E45" s="79"/>
      <c r="F45" s="72">
        <f>IF(C46=0,C45-$C$42,C45-C46)</f>
        <v>22.300000000046566</v>
      </c>
      <c r="G45" s="72">
        <f>IF(D46=0,D45-$D$42,D45-D46)</f>
        <v>0.34999999997671694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22.302746467690039</v>
      </c>
      <c r="N45" s="22">
        <f>IF(F45=0,,ATAN(G45/F45))</f>
        <v>1.5693778705097014E-2</v>
      </c>
      <c r="O45" s="22">
        <f>ABS(DEGREES(N45))</f>
        <v>0.89918728441434514</v>
      </c>
      <c r="P45" s="24" t="str">
        <f>TEXT(INT(O45),"00")</f>
        <v>00</v>
      </c>
      <c r="Q45" s="25" t="str">
        <f>TEXT((O45-P45)*60,"00")</f>
        <v>54</v>
      </c>
      <c r="R45" s="23" t="str">
        <f>IF(L45="",IF(F45&gt;0,"S","N"),"")</f>
        <v>S</v>
      </c>
      <c r="S45" s="25" t="str">
        <f>IF(L45="",IF(INT(Q45)=60,INT(P45+1),P45),"due")</f>
        <v>00</v>
      </c>
      <c r="T45" s="25" t="str">
        <f>IF(L45="",IF(INT(Q45)=60,"00",Q45),L45)</f>
        <v>54</v>
      </c>
      <c r="U45" s="24" t="str">
        <f>IF(L45="",IF(G45&gt;0,"W","E"),"")</f>
        <v>W</v>
      </c>
      <c r="V45" s="44"/>
      <c r="W45" s="22">
        <f>IF(S45="due",90*(I45+K45),S45+T45/60)</f>
        <v>0.9</v>
      </c>
      <c r="X45" s="22">
        <f>IF(R45="",W45,IF(R45="N",IF(U45="E",180+W45,180-W45),IF(U45="E",360-W45,W45)))</f>
        <v>0.9</v>
      </c>
      <c r="Y45" s="22">
        <f>RADIANS(X45)</f>
        <v>1.5707963267948967E-2</v>
      </c>
      <c r="Z45" s="64"/>
      <c r="AA45" s="58">
        <f>-M45*COS(Y45)</f>
        <v>-22.299995033206166</v>
      </c>
      <c r="AB45" s="58">
        <f>-M45*SIN(Y45)</f>
        <v>-0.35031631569309518</v>
      </c>
      <c r="AC45" s="64"/>
      <c r="AD45" s="82">
        <f>$AA$40/$M$40*M45</f>
        <v>2.1822612955994203E-4</v>
      </c>
      <c r="AE45" s="82">
        <f>$AB$40/$M$40*M45</f>
        <v>-1.2873794230816751E-5</v>
      </c>
      <c r="AF45" s="22">
        <f>AA45-AD45</f>
        <v>-22.300213259335727</v>
      </c>
      <c r="AG45" s="22">
        <f>AB45-AE45</f>
        <v>-0.35030344189886437</v>
      </c>
      <c r="AH45" s="64"/>
      <c r="AI45" s="25">
        <f>A45</f>
        <v>4</v>
      </c>
      <c r="AJ45" s="82">
        <f t="shared" ref="AJ45" si="2">AJ44+AF44</f>
        <v>721451.00529969786</v>
      </c>
      <c r="AK45" s="82">
        <f t="shared" ref="AK45" si="3">AK44+AG44</f>
        <v>461755.0819006738</v>
      </c>
      <c r="AL45" s="66"/>
      <c r="AM45" s="9" t="str">
        <f>IF(A46=0,A45&amp;" - 1",A45&amp;" - "&amp;A46)</f>
        <v>4 - 1</v>
      </c>
      <c r="AN45" s="18">
        <f>AN44+F44+F45</f>
        <v>-22.300000000046566</v>
      </c>
      <c r="AO45" s="18">
        <f>AN45*G45</f>
        <v>-7.8049999994970856</v>
      </c>
      <c r="AP45" s="9" t="str">
        <f>D45&amp;","&amp;C45</f>
        <v>461755.06,721450.93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773.13069999910078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386.56534999955039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3.4431771480190367E-3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23135.406069501747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79.659301488649334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-2.4149715018534461E-3</v>
      </c>
      <c r="AB40" s="91">
        <f>SUM(AB42:AB65536)</f>
        <v>2.4542578344330934E-3</v>
      </c>
      <c r="AC40" s="91"/>
      <c r="AD40" s="91">
        <f>SUM(AD42:AD65536)</f>
        <v>-2.4149715018534461E-3</v>
      </c>
      <c r="AE40" s="91">
        <f>SUM(AE42:AE65536)</f>
        <v>2.4542578344330934E-3</v>
      </c>
      <c r="AF40" s="91">
        <f>SUM(AF42:AF65536)</f>
        <v>1.4918621893400541E-16</v>
      </c>
      <c r="AG40" s="91">
        <f>SUM(AG42:AG65536)</f>
        <v>0</v>
      </c>
      <c r="AH40" s="92"/>
      <c r="AI40" s="93">
        <v>1</v>
      </c>
      <c r="AJ40" s="92">
        <f>AJ44+AF44</f>
        <v>721428.30282782495</v>
      </c>
      <c r="AK40" s="92">
        <f>AK44+AG44</f>
        <v>461738.06589248881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-199.72999999998137</v>
      </c>
      <c r="G41" s="72">
        <f>IF(D42=0,D41-$D$41,D41-D42)</f>
        <v>729.18999999994412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756.04902552672547</v>
      </c>
      <c r="N41" s="36">
        <f>IF(F41=0,,ATAN(G41/F41))</f>
        <v>-1.3034468659354925</v>
      </c>
      <c r="O41" s="36">
        <f>ABS(DEGREES(N41))</f>
        <v>74.682004237658148</v>
      </c>
      <c r="P41" s="37" t="str">
        <f>TEXT(INT(O41),"00")</f>
        <v>74</v>
      </c>
      <c r="Q41" s="38" t="str">
        <f>TEXT((O41-P41)*60,"00")</f>
        <v>41</v>
      </c>
      <c r="R41" s="39" t="str">
        <f>IF(L41="",IF(F41&gt;0,"S","N"),"")</f>
        <v>N</v>
      </c>
      <c r="S41" s="25" t="str">
        <f>IF(L41="",IF(INT(Q41)=60,INT(P41+1),P41),"due")</f>
        <v>74</v>
      </c>
      <c r="T41" s="38" t="str">
        <f>IF(L41="",IF(INT(Q41)=60,"00",Q41),L41)</f>
        <v>41</v>
      </c>
      <c r="U41" s="40" t="str">
        <f>IF(L41="",IF(G41&gt;0,"W","E"),"")</f>
        <v>W</v>
      </c>
      <c r="V41" s="41"/>
      <c r="W41" s="22">
        <f>IF(S41="due",90*(I41+K41),S41+T41/60)</f>
        <v>74.683333333333337</v>
      </c>
      <c r="X41" s="22">
        <f>IF(R41="",W41,IF(R41="N",IF(U41="E",180+W41,180-W41),IF(U41="E",360-W41,W41)))</f>
        <v>105.31666666666666</v>
      </c>
      <c r="Y41" s="22">
        <f>RADIANS(X41)</f>
        <v>1.8381225905586946</v>
      </c>
      <c r="Z41" s="64"/>
      <c r="AA41" s="58">
        <f>-M41*COS(Y41)</f>
        <v>199.7130848561001</v>
      </c>
      <c r="AB41" s="58">
        <f>-M41*SIN(Y41)</f>
        <v>-729.19463295965863</v>
      </c>
      <c r="AC41" s="64"/>
      <c r="AD41" s="22">
        <v>0</v>
      </c>
      <c r="AE41" s="22">
        <v>0</v>
      </c>
      <c r="AF41" s="22">
        <f t="shared" ref="AF41:AG43" si="0">AA41-AD41</f>
        <v>199.7130848561001</v>
      </c>
      <c r="AG41" s="22">
        <f t="shared" si="0"/>
        <v>-729.19463295965863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721428.35</v>
      </c>
      <c r="D42" s="60">
        <v>461721.03</v>
      </c>
      <c r="E42" s="79"/>
      <c r="F42" s="72">
        <f>IF(C43=0,C42-$C$42,C42-C43)</f>
        <v>-23.260000000009313</v>
      </c>
      <c r="G42" s="72">
        <f>IF(D43=0,D42-$D$42,D42-D43)</f>
        <v>-0.40999999997438863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23.263613218939405</v>
      </c>
      <c r="N42" s="36">
        <f>IF(F42=0,,ATAN(G42/F42))</f>
        <v>1.7625001928931978E-2</v>
      </c>
      <c r="O42" s="36">
        <f>ABS(DEGREES(N42))</f>
        <v>1.0098382244377373</v>
      </c>
      <c r="P42" s="37" t="str">
        <f>TEXT(INT(O42),"00")</f>
        <v>01</v>
      </c>
      <c r="Q42" s="38" t="str">
        <f>TEXT((O42-P42)*60,"00")</f>
        <v>01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01</v>
      </c>
      <c r="U42" s="40" t="str">
        <f>IF(L42="",IF(G42&gt;0,"W","E"),"")</f>
        <v>E</v>
      </c>
      <c r="V42" s="44"/>
      <c r="W42" s="22">
        <f>IF(S42="due",90*(I42+K42),S42+T42/60)</f>
        <v>1.0166666666666666</v>
      </c>
      <c r="X42" s="22">
        <f>IF(R42="",W42,IF(R42="N",IF(U42="E",180+W42,180-W42),IF(U42="E",360-W42,W42)))</f>
        <v>181.01666666666668</v>
      </c>
      <c r="Y42" s="22">
        <f>RADIANS(X42)</f>
        <v>3.1593368343184025</v>
      </c>
      <c r="Z42" s="64"/>
      <c r="AA42" s="58">
        <f>-M42*COS(Y42)</f>
        <v>23.259950971513856</v>
      </c>
      <c r="AB42" s="58">
        <f>-M42*SIN(Y42)</f>
        <v>0.41277209593658609</v>
      </c>
      <c r="AC42" s="64"/>
      <c r="AD42" s="82">
        <f>$AA$40/$M$40*M42</f>
        <v>-7.0526557356123708E-4</v>
      </c>
      <c r="AE42" s="82">
        <f>$AB$40/$M$40*M42</f>
        <v>7.1673871014220185E-4</v>
      </c>
      <c r="AF42" s="22">
        <f t="shared" si="0"/>
        <v>23.260656237087417</v>
      </c>
      <c r="AG42" s="22">
        <f t="shared" si="0"/>
        <v>0.41205535722644387</v>
      </c>
      <c r="AH42" s="63"/>
      <c r="AI42" s="38">
        <f>A42</f>
        <v>1</v>
      </c>
      <c r="AJ42" s="82">
        <f t="shared" ref="AJ42:AK44" si="1">AJ41+AF41</f>
        <v>721428.33308485604</v>
      </c>
      <c r="AK42" s="82">
        <f t="shared" si="1"/>
        <v>461721.0253670403</v>
      </c>
      <c r="AL42" s="66"/>
      <c r="AM42" s="9" t="str">
        <f>IF(A43=0,A42&amp;" - 1",A42&amp;" - "&amp;A43)</f>
        <v>1 - 2</v>
      </c>
      <c r="AN42" s="18">
        <f>F42</f>
        <v>-23.260000000009313</v>
      </c>
      <c r="AO42" s="18">
        <f>AN42*G42</f>
        <v>9.5365999994080983</v>
      </c>
      <c r="AP42" s="9" t="str">
        <f>D42&amp;","&amp;C42</f>
        <v>461721.03,721428.35</v>
      </c>
    </row>
    <row r="43" spans="1:44">
      <c r="A43" s="20">
        <f>A42+1</f>
        <v>2</v>
      </c>
      <c r="B43" s="44"/>
      <c r="C43" s="60">
        <v>721451.61</v>
      </c>
      <c r="D43" s="60">
        <v>461721.44</v>
      </c>
      <c r="E43" s="79"/>
      <c r="F43" s="72">
        <f>IF(C44=0,C43-$C$42,C43-C44)</f>
        <v>0.41000000003259629</v>
      </c>
      <c r="G43" s="72">
        <f>IF(D44=0,D43-$D$42,D43-D44)</f>
        <v>-16.46999999997206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16.475102427575568</v>
      </c>
      <c r="N43" s="36">
        <f>IF(F43=0,,ATAN(G43/F43))</f>
        <v>-1.5459077208830883</v>
      </c>
      <c r="O43" s="36">
        <f>ABS(DEGREES(N43))</f>
        <v>88.573987923289039</v>
      </c>
      <c r="P43" s="37" t="str">
        <f>TEXT(INT(O43),"00")</f>
        <v>88</v>
      </c>
      <c r="Q43" s="38" t="str">
        <f>TEXT((O43-P43)*60,"00")</f>
        <v>34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34</v>
      </c>
      <c r="U43" s="40" t="str">
        <f>IF(L43="",IF(G43&gt;0,"W","E"),"")</f>
        <v>E</v>
      </c>
      <c r="V43" s="44"/>
      <c r="W43" s="22">
        <f>IF(S43="due",90*(I43+K43),S43+T43/60)</f>
        <v>88.566666666666663</v>
      </c>
      <c r="X43" s="22">
        <f>IF(R43="",W43,IF(R43="N",IF(U43="E",180+W43,180-W43),IF(U43="E",360-W43,W43)))</f>
        <v>271.43333333333334</v>
      </c>
      <c r="Y43" s="22">
        <f>RADIANS(X43)</f>
        <v>4.7374053663299422</v>
      </c>
      <c r="Z43" s="64"/>
      <c r="AA43" s="58">
        <f>-M43*COS(Y43)</f>
        <v>-0.41210453383050399</v>
      </c>
      <c r="AB43" s="58">
        <f>-M43*SIN(Y43)</f>
        <v>16.469947475699573</v>
      </c>
      <c r="AC43" s="64"/>
      <c r="AD43" s="82">
        <f>$AA$40/$M$40*M43</f>
        <v>-4.9946336597466606E-4</v>
      </c>
      <c r="AE43" s="82">
        <f>$AB$40/$M$40*M43</f>
        <v>5.0758854835962226E-4</v>
      </c>
      <c r="AF43" s="22">
        <f t="shared" si="0"/>
        <v>-0.41160507046452932</v>
      </c>
      <c r="AG43" s="22">
        <f t="shared" si="0"/>
        <v>16.469439887151214</v>
      </c>
      <c r="AH43" s="64"/>
      <c r="AI43" s="25">
        <f>A43</f>
        <v>2</v>
      </c>
      <c r="AJ43" s="82">
        <f t="shared" si="1"/>
        <v>721451.59374109318</v>
      </c>
      <c r="AK43" s="82">
        <f t="shared" si="1"/>
        <v>461721.43742239755</v>
      </c>
      <c r="AL43" s="66"/>
      <c r="AM43" s="9" t="str">
        <f>IF(A44=0,A43&amp;" - 1",A43&amp;" - "&amp;A44)</f>
        <v>2 - 3</v>
      </c>
      <c r="AN43" s="18">
        <f>AN42+F42+F43</f>
        <v>-46.10999999998603</v>
      </c>
      <c r="AO43" s="18">
        <f>AN43*G43</f>
        <v>759.43169999848158</v>
      </c>
      <c r="AP43" s="9" t="str">
        <f>D43&amp;","&amp;C43</f>
        <v>461721.44,721451.61</v>
      </c>
    </row>
    <row r="44" spans="1:44" s="46" customFormat="1">
      <c r="A44" s="20">
        <f>A43+1</f>
        <v>3</v>
      </c>
      <c r="B44" s="44"/>
      <c r="C44" s="60">
        <v>721451.2</v>
      </c>
      <c r="D44" s="60">
        <v>461737.91</v>
      </c>
      <c r="E44" s="79"/>
      <c r="F44" s="72">
        <f>IF(C45=0,C44-$C$42,C44-C45)</f>
        <v>22.880000000004657</v>
      </c>
      <c r="G44" s="72">
        <f>IF(D45=0,D44-$D$42,D44-D45)</f>
        <v>-0.16000000003259629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22.880559433725029</v>
      </c>
      <c r="N44" s="22">
        <f>IF(F44=0,,ATAN(G44/F44))</f>
        <v>-6.9928930067564982E-3</v>
      </c>
      <c r="O44" s="22">
        <f>ABS(DEGREES(N44))</f>
        <v>0.40066325587369561</v>
      </c>
      <c r="P44" s="24" t="str">
        <f>TEXT(INT(O44),"00")</f>
        <v>00</v>
      </c>
      <c r="Q44" s="25" t="str">
        <f>TEXT((O44-P44)*60,"00")</f>
        <v>24</v>
      </c>
      <c r="R44" s="23" t="str">
        <f>IF(L44="",IF(F44&gt;0,"S","N"),"")</f>
        <v>S</v>
      </c>
      <c r="S44" s="25" t="str">
        <f>IF(L44="",IF(INT(Q44)=60,INT(P44+1),P44),"due")</f>
        <v>00</v>
      </c>
      <c r="T44" s="25" t="str">
        <f>IF(L44="",IF(INT(Q44)=60,"00",Q44),L44)</f>
        <v>24</v>
      </c>
      <c r="U44" s="24" t="str">
        <f>IF(L44="",IF(G44&gt;0,"W","E"),"")</f>
        <v>E</v>
      </c>
      <c r="V44" s="44"/>
      <c r="W44" s="22">
        <f>IF(S44="due",90*(I44+K44),S44+T44/60)</f>
        <v>0.4</v>
      </c>
      <c r="X44" s="22">
        <f>IF(R44="",W44,IF(R44="N",IF(U44="E",180+W44,180-W44),IF(U44="E",360-W44,W44)))</f>
        <v>359.6</v>
      </c>
      <c r="Y44" s="22">
        <f>RADIANS(X44)</f>
        <v>6.2762039901716093</v>
      </c>
      <c r="Z44" s="64"/>
      <c r="AA44" s="58">
        <f>-M44*COS(Y44)</f>
        <v>-22.880001850631455</v>
      </c>
      <c r="AB44" s="58">
        <f>-M44*SIN(Y44)</f>
        <v>0.15973514116980986</v>
      </c>
      <c r="AC44" s="64"/>
      <c r="AD44" s="82">
        <f>$AA$40/$M$40*M44</f>
        <v>-6.9365281826860338E-4</v>
      </c>
      <c r="AE44" s="82">
        <f>$AB$40/$M$40*M44</f>
        <v>7.0493704058443413E-4</v>
      </c>
      <c r="AF44" s="22">
        <f>AA44-AD44</f>
        <v>-22.879308197813188</v>
      </c>
      <c r="AG44" s="22">
        <f>AB44-AE44</f>
        <v>0.15903020412922542</v>
      </c>
      <c r="AH44" s="64"/>
      <c r="AI44" s="25">
        <f>A44</f>
        <v>3</v>
      </c>
      <c r="AJ44" s="82">
        <f t="shared" si="1"/>
        <v>721451.18213602272</v>
      </c>
      <c r="AK44" s="82">
        <f t="shared" si="1"/>
        <v>461737.9068622847</v>
      </c>
      <c r="AL44" s="66"/>
      <c r="AM44" s="9" t="str">
        <f>IF(A45=0,A44&amp;" - 1",A44&amp;" - "&amp;A45)</f>
        <v>3 - 4</v>
      </c>
      <c r="AN44" s="18">
        <f>AN43+F43+F44</f>
        <v>-22.819999999948777</v>
      </c>
      <c r="AO44" s="18">
        <f>AN44*G44</f>
        <v>3.6512000007356518</v>
      </c>
      <c r="AP44" s="9" t="str">
        <f>D44&amp;","&amp;C44</f>
        <v>461737.91,721451.2</v>
      </c>
    </row>
    <row r="45" spans="1:44" s="46" customFormat="1">
      <c r="A45" s="20">
        <f>A44+1</f>
        <v>4</v>
      </c>
      <c r="B45" s="44"/>
      <c r="C45" s="60">
        <v>721428.32</v>
      </c>
      <c r="D45" s="60">
        <v>461738.07</v>
      </c>
      <c r="E45" s="79"/>
      <c r="F45" s="72">
        <f>IF(C46=0,C45-$C$42,C45-C46)</f>
        <v>-3.0000000027939677E-2</v>
      </c>
      <c r="G45" s="72">
        <f>IF(D46=0,D45-$D$42,D45-D46)</f>
        <v>17.039999999979045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17.040026408409336</v>
      </c>
      <c r="N45" s="22">
        <f>IF(F45=0,,ATAN(G45/F45))</f>
        <v>-1.5690357652319742</v>
      </c>
      <c r="O45" s="22">
        <f>ABS(DEGREES(N45))</f>
        <v>89.899127252871594</v>
      </c>
      <c r="P45" s="24" t="str">
        <f>TEXT(INT(O45),"00")</f>
        <v>89</v>
      </c>
      <c r="Q45" s="25" t="str">
        <f>TEXT((O45-P45)*60,"00")</f>
        <v>54</v>
      </c>
      <c r="R45" s="23" t="str">
        <f>IF(L45="",IF(F45&gt;0,"S","N"),"")</f>
        <v>N</v>
      </c>
      <c r="S45" s="25" t="str">
        <f>IF(L45="",IF(INT(Q45)=60,INT(P45+1),P45),"due")</f>
        <v>89</v>
      </c>
      <c r="T45" s="25" t="str">
        <f>IF(L45="",IF(INT(Q45)=60,"00",Q45),L45)</f>
        <v>54</v>
      </c>
      <c r="U45" s="24" t="str">
        <f>IF(L45="",IF(G45&gt;0,"W","E"),"")</f>
        <v>W</v>
      </c>
      <c r="V45" s="44"/>
      <c r="W45" s="22">
        <f>IF(S45="due",90*(I45+K45),S45+T45/60)</f>
        <v>89.9</v>
      </c>
      <c r="X45" s="22">
        <f>IF(R45="",W45,IF(R45="N",IF(U45="E",180+W45,180-W45),IF(U45="E",360-W45,W45)))</f>
        <v>90.1</v>
      </c>
      <c r="Y45" s="22">
        <f>RADIANS(X45)</f>
        <v>1.5725416560468908</v>
      </c>
      <c r="Z45" s="64"/>
      <c r="AA45" s="58">
        <f>-M45*COS(Y45)</f>
        <v>2.9740441446250199E-2</v>
      </c>
      <c r="AB45" s="58">
        <f>-M45*SIN(Y45)</f>
        <v>-17.040000454971537</v>
      </c>
      <c r="AC45" s="64"/>
      <c r="AD45" s="82">
        <f>$AA$40/$M$40*M45</f>
        <v>-5.1658974404893967E-4</v>
      </c>
      <c r="AE45" s="82">
        <f>$AB$40/$M$40*M45</f>
        <v>5.2499353534683508E-4</v>
      </c>
      <c r="AF45" s="22">
        <f>AA45-AD45</f>
        <v>3.0257031190299138E-2</v>
      </c>
      <c r="AG45" s="22">
        <f>AB45-AE45</f>
        <v>-17.040525448506884</v>
      </c>
      <c r="AH45" s="64"/>
      <c r="AI45" s="25">
        <f>A45</f>
        <v>4</v>
      </c>
      <c r="AJ45" s="82">
        <f t="shared" ref="AJ45" si="2">AJ44+AF44</f>
        <v>721428.30282782495</v>
      </c>
      <c r="AK45" s="82">
        <f t="shared" ref="AK45" si="3">AK44+AG44</f>
        <v>461738.06589248881</v>
      </c>
      <c r="AL45" s="66"/>
      <c r="AM45" s="9" t="str">
        <f>IF(A46=0,A45&amp;" - 1",A45&amp;" - "&amp;A46)</f>
        <v>4 - 1</v>
      </c>
      <c r="AN45" s="18">
        <f>AN44+F44+F45</f>
        <v>3.0000000027939677E-2</v>
      </c>
      <c r="AO45" s="18">
        <f>AN45*G45</f>
        <v>0.51120000047546343</v>
      </c>
      <c r="AP45" s="9" t="str">
        <f>D45&amp;","&amp;C45</f>
        <v>461738.07,721428.32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86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724.06619999848999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362.033099999245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1.1728801211480591E-3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65541.117140748887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66000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66000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76.871873412220694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-1.1728625765243805E-3</v>
      </c>
      <c r="AB40" s="91">
        <f>SUM(AB42:AB65536)</f>
        <v>6.4152297603037312E-6</v>
      </c>
      <c r="AC40" s="91"/>
      <c r="AD40" s="91">
        <f>SUM(AD42:AD65536)</f>
        <v>-1.1728625765243805E-3</v>
      </c>
      <c r="AE40" s="91">
        <f>SUM(AE42:AE65536)</f>
        <v>6.4152297603037312E-6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721406.67265894474</v>
      </c>
      <c r="AK40" s="92">
        <f>AK44+AG44</f>
        <v>461720.33836598566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-199.72999999998137</v>
      </c>
      <c r="G41" s="72">
        <f>IF(D42=0,D41-$D$41,D41-D42)</f>
        <v>729.18999999994412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756.04902552672547</v>
      </c>
      <c r="N41" s="36">
        <f>IF(F41=0,,ATAN(G41/F41))</f>
        <v>-1.3034468659354925</v>
      </c>
      <c r="O41" s="36">
        <f>ABS(DEGREES(N41))</f>
        <v>74.682004237658148</v>
      </c>
      <c r="P41" s="37" t="str">
        <f>TEXT(INT(O41),"00")</f>
        <v>74</v>
      </c>
      <c r="Q41" s="38" t="str">
        <f>TEXT((O41-P41)*60,"00")</f>
        <v>41</v>
      </c>
      <c r="R41" s="39" t="str">
        <f>IF(L41="",IF(F41&gt;0,"S","N"),"")</f>
        <v>N</v>
      </c>
      <c r="S41" s="25" t="str">
        <f>IF(L41="",IF(INT(Q41)=60,INT(P41+1),P41),"due")</f>
        <v>74</v>
      </c>
      <c r="T41" s="38" t="str">
        <f>IF(L41="",IF(INT(Q41)=60,"00",Q41),L41)</f>
        <v>41</v>
      </c>
      <c r="U41" s="40" t="str">
        <f>IF(L41="",IF(G41&gt;0,"W","E"),"")</f>
        <v>W</v>
      </c>
      <c r="V41" s="41"/>
      <c r="W41" s="22">
        <f>IF(S41="due",90*(I41+K41),S41+T41/60)</f>
        <v>74.683333333333337</v>
      </c>
      <c r="X41" s="22">
        <f>IF(R41="",W41,IF(R41="N",IF(U41="E",180+W41,180-W41),IF(U41="E",360-W41,W41)))</f>
        <v>105.31666666666666</v>
      </c>
      <c r="Y41" s="22">
        <f>RADIANS(X41)</f>
        <v>1.8381225905586946</v>
      </c>
      <c r="Z41" s="64"/>
      <c r="AA41" s="58">
        <f>-M41*COS(Y41)</f>
        <v>199.7130848561001</v>
      </c>
      <c r="AB41" s="58">
        <f>-M41*SIN(Y41)</f>
        <v>-729.19463295965863</v>
      </c>
      <c r="AC41" s="64"/>
      <c r="AD41" s="22">
        <v>0</v>
      </c>
      <c r="AE41" s="22">
        <v>0</v>
      </c>
      <c r="AF41" s="22">
        <f t="shared" ref="AF41:AG43" si="0">AA41-AD41</f>
        <v>199.7130848561001</v>
      </c>
      <c r="AG41" s="22">
        <f t="shared" si="0"/>
        <v>-729.19463295965863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721428.35</v>
      </c>
      <c r="D42" s="60">
        <v>461721.03</v>
      </c>
      <c r="E42" s="79"/>
      <c r="F42" s="72">
        <f>IF(C43=0,C42-$C$42,C42-C43)</f>
        <v>3.0000000027939677E-2</v>
      </c>
      <c r="G42" s="72">
        <f>IF(D43=0,D42-$D$42,D42-D43)</f>
        <v>-17.039999999979045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17.040026408409336</v>
      </c>
      <c r="N42" s="36">
        <f>IF(F42=0,,ATAN(G42/F42))</f>
        <v>-1.5690357652319742</v>
      </c>
      <c r="O42" s="36">
        <f>ABS(DEGREES(N42))</f>
        <v>89.899127252871594</v>
      </c>
      <c r="P42" s="37" t="str">
        <f>TEXT(INT(O42),"00")</f>
        <v>89</v>
      </c>
      <c r="Q42" s="38" t="str">
        <f>TEXT((O42-P42)*60,"00")</f>
        <v>54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54</v>
      </c>
      <c r="U42" s="40" t="str">
        <f>IF(L42="",IF(G42&gt;0,"W","E"),"")</f>
        <v>E</v>
      </c>
      <c r="V42" s="44"/>
      <c r="W42" s="22">
        <f>IF(S42="due",90*(I42+K42),S42+T42/60)</f>
        <v>89.9</v>
      </c>
      <c r="X42" s="22">
        <f>IF(R42="",W42,IF(R42="N",IF(U42="E",180+W42,180-W42),IF(U42="E",360-W42,W42)))</f>
        <v>270.10000000000002</v>
      </c>
      <c r="Y42" s="22">
        <f>RADIANS(X42)</f>
        <v>4.7141343096366848</v>
      </c>
      <c r="Z42" s="64"/>
      <c r="AA42" s="58">
        <f>-M42*COS(Y42)</f>
        <v>-2.9740441446263248E-2</v>
      </c>
      <c r="AB42" s="58">
        <f>-M42*SIN(Y42)</f>
        <v>17.040000454971537</v>
      </c>
      <c r="AC42" s="64"/>
      <c r="AD42" s="82">
        <f>$AA$40/$M$40*M42</f>
        <v>-2.5998597914010576E-4</v>
      </c>
      <c r="AE42" s="82">
        <f>$AB$40/$M$40*M42</f>
        <v>1.4220504806145472E-6</v>
      </c>
      <c r="AF42" s="22">
        <f t="shared" si="0"/>
        <v>-2.9480455467123141E-2</v>
      </c>
      <c r="AG42" s="22">
        <f t="shared" si="0"/>
        <v>17.039999032921056</v>
      </c>
      <c r="AH42" s="63"/>
      <c r="AI42" s="38">
        <f>A42</f>
        <v>1</v>
      </c>
      <c r="AJ42" s="82">
        <f t="shared" ref="AJ42:AK44" si="1">AJ41+AF41</f>
        <v>721428.33308485604</v>
      </c>
      <c r="AK42" s="82">
        <f t="shared" si="1"/>
        <v>461721.0253670403</v>
      </c>
      <c r="AL42" s="66"/>
      <c r="AM42" s="9" t="str">
        <f>IF(A43=0,A42&amp;" - 1",A42&amp;" - "&amp;A43)</f>
        <v>1 - 2</v>
      </c>
      <c r="AN42" s="18">
        <f>F42</f>
        <v>3.0000000027939677E-2</v>
      </c>
      <c r="AO42" s="18">
        <f>AN42*G42</f>
        <v>-0.51120000047546343</v>
      </c>
      <c r="AP42" s="9" t="str">
        <f>D42&amp;","&amp;C42</f>
        <v>461721.03,721428.35</v>
      </c>
    </row>
    <row r="43" spans="1:44">
      <c r="A43" s="20">
        <f>A42+1</f>
        <v>2</v>
      </c>
      <c r="B43" s="44"/>
      <c r="C43" s="60">
        <v>721428.32</v>
      </c>
      <c r="D43" s="60">
        <v>461738.07</v>
      </c>
      <c r="E43" s="79"/>
      <c r="F43" s="72">
        <f>IF(C44=0,C43-$C$42,C43-C44)</f>
        <v>21.959999999962747</v>
      </c>
      <c r="G43" s="72">
        <f>IF(D44=0,D43-$D$42,D43-D44)</f>
        <v>1.5900000000256114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22.017486232502684</v>
      </c>
      <c r="N43" s="36">
        <f>IF(F43=0,,ATAN(G43/F43))</f>
        <v>7.2278244017581872E-2</v>
      </c>
      <c r="O43" s="36">
        <f>ABS(DEGREES(N43))</f>
        <v>4.1412383328241322</v>
      </c>
      <c r="P43" s="37" t="str">
        <f>TEXT(INT(O43),"00")</f>
        <v>04</v>
      </c>
      <c r="Q43" s="38" t="str">
        <f>TEXT((O43-P43)*60,"00")</f>
        <v>08</v>
      </c>
      <c r="R43" s="39" t="str">
        <f>IF(L43="",IF(F43&gt;0,"S","N"),"")</f>
        <v>S</v>
      </c>
      <c r="S43" s="25" t="str">
        <f>IF(L43="",IF(INT(Q43)=60,INT(P43+1),P43),"due")</f>
        <v>04</v>
      </c>
      <c r="T43" s="38" t="str">
        <f>IF(L43="",IF(INT(Q43)=60,"00",Q43),L43)</f>
        <v>08</v>
      </c>
      <c r="U43" s="40" t="str">
        <f>IF(L43="",IF(G43&gt;0,"W","E"),"")</f>
        <v>W</v>
      </c>
      <c r="V43" s="44"/>
      <c r="W43" s="22">
        <f>IF(S43="due",90*(I43+K43),S43+T43/60)</f>
        <v>4.1333333333333337</v>
      </c>
      <c r="X43" s="22">
        <f>IF(R43="",W43,IF(R43="N",IF(U43="E",180+W43,180-W43),IF(U43="E",360-W43,W43)))</f>
        <v>4.1333333333333337</v>
      </c>
      <c r="Y43" s="22">
        <f>RADIANS(X43)</f>
        <v>7.2140275749098967E-2</v>
      </c>
      <c r="Z43" s="64"/>
      <c r="AA43" s="58">
        <f>-M43*COS(Y43)</f>
        <v>-21.960219160501971</v>
      </c>
      <c r="AB43" s="58">
        <f>-M43*SIN(Y43)</f>
        <v>-1.5869702017263256</v>
      </c>
      <c r="AC43" s="64"/>
      <c r="AD43" s="82">
        <f>$AA$40/$M$40*M43</f>
        <v>-3.3592892282937242E-4</v>
      </c>
      <c r="AE43" s="82">
        <f>$AB$40/$M$40*M43</f>
        <v>1.8374371100389255E-6</v>
      </c>
      <c r="AF43" s="22">
        <f t="shared" si="0"/>
        <v>-21.959883231579141</v>
      </c>
      <c r="AG43" s="22">
        <f t="shared" si="0"/>
        <v>-1.5869720391634357</v>
      </c>
      <c r="AH43" s="64"/>
      <c r="AI43" s="25">
        <f>A43</f>
        <v>2</v>
      </c>
      <c r="AJ43" s="82">
        <f t="shared" si="1"/>
        <v>721428.3036044006</v>
      </c>
      <c r="AK43" s="82">
        <f t="shared" si="1"/>
        <v>461738.06536607322</v>
      </c>
      <c r="AL43" s="66"/>
      <c r="AM43" s="9" t="str">
        <f>IF(A44=0,A43&amp;" - 1",A43&amp;" - "&amp;A44)</f>
        <v>2 - 3</v>
      </c>
      <c r="AN43" s="18">
        <f>AN42+F42+F43</f>
        <v>22.020000000018626</v>
      </c>
      <c r="AO43" s="18">
        <f>AN43*G43</f>
        <v>35.011800000593581</v>
      </c>
      <c r="AP43" s="9" t="str">
        <f>D43&amp;","&amp;C43</f>
        <v>461738.07,721428.32</v>
      </c>
    </row>
    <row r="44" spans="1:44" s="46" customFormat="1">
      <c r="A44" s="20">
        <f>A43+1</f>
        <v>3</v>
      </c>
      <c r="B44" s="44"/>
      <c r="C44" s="60">
        <v>721406.36</v>
      </c>
      <c r="D44" s="60">
        <v>461736.48</v>
      </c>
      <c r="E44" s="79"/>
      <c r="F44" s="72">
        <f>IF(C45=0,C44-$C$42,C44-C45)</f>
        <v>-0.32999999995809048</v>
      </c>
      <c r="G44" s="72">
        <f>IF(D45=0,D44-$D$42,D44-D45)</f>
        <v>16.139999999955762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16.143373253398572</v>
      </c>
      <c r="N44" s="22">
        <f>IF(F44=0,,ATAN(G44/F44))</f>
        <v>-1.5503530785437074</v>
      </c>
      <c r="O44" s="22">
        <f>ABS(DEGREES(N44))</f>
        <v>88.828688155668658</v>
      </c>
      <c r="P44" s="24" t="str">
        <f>TEXT(INT(O44),"00")</f>
        <v>88</v>
      </c>
      <c r="Q44" s="25" t="str">
        <f>TEXT((O44-P44)*60,"00")</f>
        <v>50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50</v>
      </c>
      <c r="U44" s="24" t="str">
        <f>IF(L44="",IF(G44&gt;0,"W","E"),"")</f>
        <v>W</v>
      </c>
      <c r="V44" s="44"/>
      <c r="W44" s="22">
        <f>IF(S44="due",90*(I44+K44),S44+T44/60)</f>
        <v>88.833333333333329</v>
      </c>
      <c r="X44" s="22">
        <f>IF(R44="",W44,IF(R44="N",IF(U44="E",180+W44,180-W44),IF(U44="E",360-W44,W44)))</f>
        <v>91.166666666666671</v>
      </c>
      <c r="Y44" s="22">
        <f>RADIANS(X44)</f>
        <v>1.5911585014014973</v>
      </c>
      <c r="Z44" s="64"/>
      <c r="AA44" s="58">
        <f>-M44*COS(Y44)</f>
        <v>0.32869147025133288</v>
      </c>
      <c r="AB44" s="58">
        <f>-M44*SIN(Y44)</f>
        <v>-16.140026701214854</v>
      </c>
      <c r="AC44" s="64"/>
      <c r="AD44" s="82">
        <f>$AA$40/$M$40*M44</f>
        <v>-2.4630541064406784E-4</v>
      </c>
      <c r="AE44" s="82">
        <f>$AB$40/$M$40*M44</f>
        <v>1.3472216030373185E-6</v>
      </c>
      <c r="AF44" s="22">
        <f>AA44-AD44</f>
        <v>0.32893777566197696</v>
      </c>
      <c r="AG44" s="22">
        <f>AB44-AE44</f>
        <v>-16.140028048436456</v>
      </c>
      <c r="AH44" s="64"/>
      <c r="AI44" s="25">
        <f>A44</f>
        <v>3</v>
      </c>
      <c r="AJ44" s="82">
        <f t="shared" si="1"/>
        <v>721406.34372116905</v>
      </c>
      <c r="AK44" s="82">
        <f t="shared" si="1"/>
        <v>461736.47839403409</v>
      </c>
      <c r="AL44" s="66"/>
      <c r="AM44" s="9" t="str">
        <f>IF(A45=0,A44&amp;" - 1",A44&amp;" - "&amp;A45)</f>
        <v>3 - 4</v>
      </c>
      <c r="AN44" s="18">
        <f>AN43+F43+F44</f>
        <v>43.650000000023283</v>
      </c>
      <c r="AO44" s="18">
        <f>AN44*G44</f>
        <v>704.51099999844485</v>
      </c>
      <c r="AP44" s="9" t="str">
        <f>D44&amp;","&amp;C44</f>
        <v>461736.48,721406.36</v>
      </c>
    </row>
    <row r="45" spans="1:44" s="46" customFormat="1">
      <c r="A45" s="20">
        <f>A44+1</f>
        <v>4</v>
      </c>
      <c r="B45" s="44"/>
      <c r="C45" s="60">
        <v>721406.69</v>
      </c>
      <c r="D45" s="60">
        <v>461720.34</v>
      </c>
      <c r="E45" s="79"/>
      <c r="F45" s="72">
        <f>IF(C46=0,C45-$C$42,C45-C46)</f>
        <v>-21.660000000032596</v>
      </c>
      <c r="G45" s="72">
        <f>IF(D46=0,D45-$D$42,D45-D46)</f>
        <v>-0.69000000000232831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21.670987517910099</v>
      </c>
      <c r="N45" s="22">
        <f>IF(F45=0,,ATAN(G45/F45))</f>
        <v>3.1845186406930417E-2</v>
      </c>
      <c r="O45" s="22">
        <f>ABS(DEGREES(N45))</f>
        <v>1.8245947789244914</v>
      </c>
      <c r="P45" s="24" t="str">
        <f>TEXT(INT(O45),"00")</f>
        <v>01</v>
      </c>
      <c r="Q45" s="25" t="str">
        <f>TEXT((O45-P45)*60,"00")</f>
        <v>49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49</v>
      </c>
      <c r="U45" s="24" t="str">
        <f>IF(L45="",IF(G45&gt;0,"W","E"),"")</f>
        <v>E</v>
      </c>
      <c r="V45" s="44"/>
      <c r="W45" s="22">
        <f>IF(S45="due",90*(I45+K45),S45+T45/60)</f>
        <v>1.8166666666666667</v>
      </c>
      <c r="X45" s="22">
        <f>IF(R45="",W45,IF(R45="N",IF(U45="E",180+W45,180-W45),IF(U45="E",360-W45,W45)))</f>
        <v>181.81666666666666</v>
      </c>
      <c r="Y45" s="22">
        <f>RADIANS(X45)</f>
        <v>3.1732994683343567</v>
      </c>
      <c r="Z45" s="64"/>
      <c r="AA45" s="58">
        <f>-M45*COS(Y45)</f>
        <v>21.660095269120379</v>
      </c>
      <c r="AB45" s="58">
        <f>-M45*SIN(Y45)</f>
        <v>0.68700286319940274</v>
      </c>
      <c r="AC45" s="64"/>
      <c r="AD45" s="82">
        <f>$AA$40/$M$40*M45</f>
        <v>-3.306422639108344E-4</v>
      </c>
      <c r="AE45" s="82">
        <f>$AB$40/$M$40*M45</f>
        <v>1.8085205666129399E-6</v>
      </c>
      <c r="AF45" s="22">
        <f>AA45-AD45</f>
        <v>21.660425911384291</v>
      </c>
      <c r="AG45" s="22">
        <f>AB45-AE45</f>
        <v>0.6870010546788361</v>
      </c>
      <c r="AH45" s="64"/>
      <c r="AI45" s="25">
        <f>A45</f>
        <v>4</v>
      </c>
      <c r="AJ45" s="82">
        <f t="shared" ref="AJ45" si="2">AJ44+AF44</f>
        <v>721406.67265894474</v>
      </c>
      <c r="AK45" s="82">
        <f t="shared" ref="AK45" si="3">AK44+AG44</f>
        <v>461720.33836598566</v>
      </c>
      <c r="AL45" s="66"/>
      <c r="AM45" s="9" t="str">
        <f>IF(A46=0,A45&amp;" - 1",A45&amp;" - "&amp;A46)</f>
        <v>4 - 1</v>
      </c>
      <c r="AN45" s="18">
        <f>AN44+F44+F45</f>
        <v>21.660000000032596</v>
      </c>
      <c r="AO45" s="18">
        <f>AN45*G45</f>
        <v>-14.945400000072922</v>
      </c>
      <c r="AP45" s="9" t="str">
        <f>D45&amp;","&amp;C45</f>
        <v>461720.34,721406.69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88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89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74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90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711.31500000261701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355.65750000130851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3.7559533803074958E-3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19941.301921281945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74.898600358971279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-2.0253218535343231E-3</v>
      </c>
      <c r="AB40" s="91">
        <f>SUM(AB42:AB65536)</f>
        <v>3.1631087848253969E-3</v>
      </c>
      <c r="AC40" s="91"/>
      <c r="AD40" s="91">
        <f>SUM(AD42:AD65536)</f>
        <v>-2.0253218535343236E-3</v>
      </c>
      <c r="AE40" s="91">
        <f>SUM(AE42:AE65536)</f>
        <v>3.1631087848253969E-3</v>
      </c>
      <c r="AF40" s="91">
        <f>SUM(AF42:AF65536)</f>
        <v>1.8873791418627661E-15</v>
      </c>
      <c r="AG40" s="91">
        <f>SUM(AG42:AG65536)</f>
        <v>0</v>
      </c>
      <c r="AH40" s="92"/>
      <c r="AI40" s="93">
        <v>1</v>
      </c>
      <c r="AJ40" s="92">
        <f>AJ44+AF44</f>
        <v>721409.92252042366</v>
      </c>
      <c r="AK40" s="92">
        <f>AK44+AG44</f>
        <v>461704.04654450447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-199.72999999998137</v>
      </c>
      <c r="G41" s="72">
        <f>IF(D42=0,D41-$D$41,D41-D42)</f>
        <v>729.18999999994412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756.04902552672547</v>
      </c>
      <c r="N41" s="36">
        <f>IF(F41=0,,ATAN(G41/F41))</f>
        <v>-1.3034468659354925</v>
      </c>
      <c r="O41" s="36">
        <f>ABS(DEGREES(N41))</f>
        <v>74.682004237658148</v>
      </c>
      <c r="P41" s="37" t="str">
        <f>TEXT(INT(O41),"00")</f>
        <v>74</v>
      </c>
      <c r="Q41" s="38" t="str">
        <f>TEXT((O41-P41)*60,"00")</f>
        <v>41</v>
      </c>
      <c r="R41" s="39" t="str">
        <f>IF(L41="",IF(F41&gt;0,"S","N"),"")</f>
        <v>N</v>
      </c>
      <c r="S41" s="25" t="str">
        <f>IF(L41="",IF(INT(Q41)=60,INT(P41+1),P41),"due")</f>
        <v>74</v>
      </c>
      <c r="T41" s="38" t="str">
        <f>IF(L41="",IF(INT(Q41)=60,"00",Q41),L41)</f>
        <v>41</v>
      </c>
      <c r="U41" s="40" t="str">
        <f>IF(L41="",IF(G41&gt;0,"W","E"),"")</f>
        <v>W</v>
      </c>
      <c r="V41" s="41"/>
      <c r="W41" s="22">
        <f>IF(S41="due",90*(I41+K41),S41+T41/60)</f>
        <v>74.683333333333337</v>
      </c>
      <c r="X41" s="22">
        <f>IF(R41="",W41,IF(R41="N",IF(U41="E",180+W41,180-W41),IF(U41="E",360-W41,W41)))</f>
        <v>105.31666666666666</v>
      </c>
      <c r="Y41" s="22">
        <f>RADIANS(X41)</f>
        <v>1.8381225905586946</v>
      </c>
      <c r="Z41" s="64"/>
      <c r="AA41" s="58">
        <f>-M41*COS(Y41)</f>
        <v>199.7130848561001</v>
      </c>
      <c r="AB41" s="58">
        <f>-M41*SIN(Y41)</f>
        <v>-729.19463295965863</v>
      </c>
      <c r="AC41" s="64"/>
      <c r="AD41" s="22">
        <v>0</v>
      </c>
      <c r="AE41" s="22">
        <v>0</v>
      </c>
      <c r="AF41" s="22">
        <f t="shared" ref="AF41:AG43" si="0">AA41-AD41</f>
        <v>199.7130848561001</v>
      </c>
      <c r="AG41" s="22">
        <f t="shared" si="0"/>
        <v>-729.19463295965863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721428.35</v>
      </c>
      <c r="D42" s="60">
        <v>461721.03</v>
      </c>
      <c r="E42" s="79"/>
      <c r="F42" s="72">
        <f>IF(C43=0,C42-$C$42,C42-C43)</f>
        <v>21.660000000032596</v>
      </c>
      <c r="G42" s="72">
        <f>IF(D43=0,D42-$D$42,D42-D43)</f>
        <v>0.69000000000232831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21.670987517910099</v>
      </c>
      <c r="N42" s="36">
        <f>IF(F42=0,,ATAN(G42/F42))</f>
        <v>3.1845186406930417E-2</v>
      </c>
      <c r="O42" s="36">
        <f>ABS(DEGREES(N42))</f>
        <v>1.8245947789244914</v>
      </c>
      <c r="P42" s="37" t="str">
        <f>TEXT(INT(O42),"00")</f>
        <v>01</v>
      </c>
      <c r="Q42" s="38" t="str">
        <f>TEXT((O42-P42)*60,"00")</f>
        <v>49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49</v>
      </c>
      <c r="U42" s="40" t="str">
        <f>IF(L42="",IF(G42&gt;0,"W","E"),"")</f>
        <v>W</v>
      </c>
      <c r="V42" s="44"/>
      <c r="W42" s="22">
        <f>IF(S42="due",90*(I42+K42),S42+T42/60)</f>
        <v>1.8166666666666667</v>
      </c>
      <c r="X42" s="22">
        <f>IF(R42="",W42,IF(R42="N",IF(U42="E",180+W42,180-W42),IF(U42="E",360-W42,W42)))</f>
        <v>1.8166666666666667</v>
      </c>
      <c r="Y42" s="22">
        <f>RADIANS(X42)</f>
        <v>3.1706814744563654E-2</v>
      </c>
      <c r="Z42" s="64"/>
      <c r="AA42" s="58">
        <f>-M42*COS(Y42)</f>
        <v>-21.660095269120379</v>
      </c>
      <c r="AB42" s="58">
        <f>-M42*SIN(Y42)</f>
        <v>-0.6870028631994064</v>
      </c>
      <c r="AC42" s="64"/>
      <c r="AD42" s="82">
        <f>$AA$40/$M$40*M42</f>
        <v>-5.8600193324488041E-4</v>
      </c>
      <c r="AE42" s="82">
        <f>$AB$40/$M$40*M42</f>
        <v>9.1520656814960603E-4</v>
      </c>
      <c r="AF42" s="22">
        <f t="shared" si="0"/>
        <v>-21.659509267187133</v>
      </c>
      <c r="AG42" s="22">
        <f t="shared" si="0"/>
        <v>-0.68791806976755598</v>
      </c>
      <c r="AH42" s="63"/>
      <c r="AI42" s="38">
        <f>A42</f>
        <v>1</v>
      </c>
      <c r="AJ42" s="82">
        <f t="shared" ref="AJ42:AK44" si="1">AJ41+AF41</f>
        <v>721428.33308485604</v>
      </c>
      <c r="AK42" s="82">
        <f t="shared" si="1"/>
        <v>461721.0253670403</v>
      </c>
      <c r="AL42" s="66"/>
      <c r="AM42" s="9" t="str">
        <f>IF(A43=0,A42&amp;" - 1",A42&amp;" - "&amp;A43)</f>
        <v>1 - 2</v>
      </c>
      <c r="AN42" s="18">
        <f>F42</f>
        <v>21.660000000032596</v>
      </c>
      <c r="AO42" s="18">
        <f>AN42*G42</f>
        <v>14.945400000072922</v>
      </c>
      <c r="AP42" s="9" t="str">
        <f>D42&amp;","&amp;C42</f>
        <v>461721.03,721428.35</v>
      </c>
    </row>
    <row r="43" spans="1:44">
      <c r="A43" s="20">
        <f>A42+1</f>
        <v>2</v>
      </c>
      <c r="B43" s="44"/>
      <c r="C43" s="60">
        <v>721406.69</v>
      </c>
      <c r="D43" s="60">
        <v>461720.34</v>
      </c>
      <c r="E43" s="79"/>
      <c r="F43" s="72">
        <f>IF(C44=0,C43-$C$42,C43-C44)</f>
        <v>-0.27000000001862645</v>
      </c>
      <c r="G43" s="72">
        <f>IF(D44=0,D43-$D$42,D43-D44)</f>
        <v>13.190000000002328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13.192763167739786</v>
      </c>
      <c r="N43" s="36">
        <f>IF(F43=0,,ATAN(G43/F43))</f>
        <v>-1.5503291321458801</v>
      </c>
      <c r="O43" s="36">
        <f>ABS(DEGREES(N43))</f>
        <v>88.827316128138619</v>
      </c>
      <c r="P43" s="37" t="str">
        <f>TEXT(INT(O43),"00")</f>
        <v>88</v>
      </c>
      <c r="Q43" s="38" t="str">
        <f>TEXT((O43-P43)*60,"00")</f>
        <v>50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50</v>
      </c>
      <c r="U43" s="40" t="str">
        <f>IF(L43="",IF(G43&gt;0,"W","E"),"")</f>
        <v>W</v>
      </c>
      <c r="V43" s="44"/>
      <c r="W43" s="22">
        <f>IF(S43="due",90*(I43+K43),S43+T43/60)</f>
        <v>88.833333333333329</v>
      </c>
      <c r="X43" s="22">
        <f>IF(R43="",W43,IF(R43="N",IF(U43="E",180+W43,180-W43),IF(U43="E",360-W43,W43)))</f>
        <v>91.166666666666671</v>
      </c>
      <c r="Y43" s="22">
        <f>RADIANS(X43)</f>
        <v>1.5911585014014973</v>
      </c>
      <c r="Z43" s="64"/>
      <c r="AA43" s="58">
        <f>-M43*COS(Y43)</f>
        <v>0.26861478417276363</v>
      </c>
      <c r="AB43" s="58">
        <f>-M43*SIN(Y43)</f>
        <v>-13.190028282676096</v>
      </c>
      <c r="AC43" s="64"/>
      <c r="AD43" s="82">
        <f>$AA$40/$M$40*M43</f>
        <v>-3.5674353624854684E-4</v>
      </c>
      <c r="AE43" s="82">
        <f>$AB$40/$M$40*M43</f>
        <v>5.571552054644002E-4</v>
      </c>
      <c r="AF43" s="22">
        <f t="shared" si="0"/>
        <v>0.26897152770901217</v>
      </c>
      <c r="AG43" s="22">
        <f t="shared" si="0"/>
        <v>-13.190585437881561</v>
      </c>
      <c r="AH43" s="64"/>
      <c r="AI43" s="25">
        <f>A43</f>
        <v>2</v>
      </c>
      <c r="AJ43" s="82">
        <f t="shared" si="1"/>
        <v>721406.67357558885</v>
      </c>
      <c r="AK43" s="82">
        <f t="shared" si="1"/>
        <v>461720.33744897053</v>
      </c>
      <c r="AL43" s="66"/>
      <c r="AM43" s="9" t="str">
        <f>IF(A44=0,A43&amp;" - 1",A43&amp;" - "&amp;A44)</f>
        <v>2 - 3</v>
      </c>
      <c r="AN43" s="18">
        <f>AN42+F42+F43</f>
        <v>43.050000000046566</v>
      </c>
      <c r="AO43" s="18">
        <f>AN43*G43</f>
        <v>567.82950000071446</v>
      </c>
      <c r="AP43" s="9" t="str">
        <f>D43&amp;","&amp;C43</f>
        <v>461720.34,721406.69</v>
      </c>
    </row>
    <row r="44" spans="1:44" s="46" customFormat="1">
      <c r="A44" s="20">
        <f>A43+1</f>
        <v>3</v>
      </c>
      <c r="B44" s="44"/>
      <c r="C44" s="60">
        <v>721406.96</v>
      </c>
      <c r="D44" s="60">
        <v>461707.15</v>
      </c>
      <c r="E44" s="79"/>
      <c r="F44" s="72">
        <f>IF(C45=0,C44-$C$42,C44-C45)</f>
        <v>-2.9799999999813735</v>
      </c>
      <c r="G44" s="72">
        <f>IF(D45=0,D44-$D$42,D44-D45)</f>
        <v>3.1000000000349246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4.3000465113886284</v>
      </c>
      <c r="N44" s="22">
        <f>IF(F44=0,,ATAN(G44/F44))</f>
        <v>-0.80513244332780898</v>
      </c>
      <c r="O44" s="22">
        <f>ABS(DEGREES(N44))</f>
        <v>46.130690951739389</v>
      </c>
      <c r="P44" s="24" t="str">
        <f>TEXT(INT(O44),"00")</f>
        <v>46</v>
      </c>
      <c r="Q44" s="25" t="str">
        <f>TEXT((O44-P44)*60,"00")</f>
        <v>08</v>
      </c>
      <c r="R44" s="23" t="str">
        <f>IF(L44="",IF(F44&gt;0,"S","N"),"")</f>
        <v>N</v>
      </c>
      <c r="S44" s="25" t="str">
        <f>IF(L44="",IF(INT(Q44)=60,INT(P44+1),P44),"due")</f>
        <v>46</v>
      </c>
      <c r="T44" s="25" t="str">
        <f>IF(L44="",IF(INT(Q44)=60,"00",Q44),L44)</f>
        <v>08</v>
      </c>
      <c r="U44" s="24" t="str">
        <f>IF(L44="",IF(G44&gt;0,"W","E"),"")</f>
        <v>W</v>
      </c>
      <c r="V44" s="44"/>
      <c r="W44" s="22">
        <f>IF(S44="due",90*(I44+K44),S44+T44/60)</f>
        <v>46.133333333333333</v>
      </c>
      <c r="X44" s="22">
        <f>IF(R44="",W44,IF(R44="N",IF(U44="E",180+W44,180-W44),IF(U44="E",360-W44,W44)))</f>
        <v>133.86666666666667</v>
      </c>
      <c r="Y44" s="22">
        <f>RADIANS(X44)</f>
        <v>2.3364140920030758</v>
      </c>
      <c r="Z44" s="64"/>
      <c r="AA44" s="58">
        <f>-M44*COS(Y44)</f>
        <v>2.9798570302097338</v>
      </c>
      <c r="AB44" s="58">
        <f>-M44*SIN(Y44)</f>
        <v>-3.1001374291497363</v>
      </c>
      <c r="AC44" s="64"/>
      <c r="AD44" s="82">
        <f>$AA$40/$M$40*M44</f>
        <v>-1.1627691477530079E-4</v>
      </c>
      <c r="AE44" s="82">
        <f>$AB$40/$M$40*M44</f>
        <v>1.8159905298820441E-4</v>
      </c>
      <c r="AF44" s="22">
        <f>AA44-AD44</f>
        <v>2.9799733071245091</v>
      </c>
      <c r="AG44" s="22">
        <f>AB44-AE44</f>
        <v>-3.1003190282027244</v>
      </c>
      <c r="AH44" s="64"/>
      <c r="AI44" s="25">
        <f>A44</f>
        <v>3</v>
      </c>
      <c r="AJ44" s="82">
        <f t="shared" si="1"/>
        <v>721406.94254711655</v>
      </c>
      <c r="AK44" s="82">
        <f t="shared" si="1"/>
        <v>461707.14686353266</v>
      </c>
      <c r="AL44" s="66"/>
      <c r="AM44" s="9" t="str">
        <f>IF(A45=0,A44&amp;" - 1",A44&amp;" - "&amp;A45)</f>
        <v>3 - 4</v>
      </c>
      <c r="AN44" s="18">
        <f>AN43+F43+F44</f>
        <v>39.800000000046566</v>
      </c>
      <c r="AO44" s="18">
        <f>AN44*G44</f>
        <v>123.38000000153436</v>
      </c>
      <c r="AP44" s="9" t="str">
        <f>D44&amp;","&amp;C44</f>
        <v>461707.15,721406.96</v>
      </c>
    </row>
    <row r="45" spans="1:44" s="46" customFormat="1">
      <c r="A45" s="20">
        <f t="shared" ref="A45:A46" si="2">A44+1</f>
        <v>4</v>
      </c>
      <c r="B45" s="44"/>
      <c r="C45" s="60">
        <v>721409.94</v>
      </c>
      <c r="D45" s="60">
        <v>461704.05</v>
      </c>
      <c r="E45" s="79"/>
      <c r="F45" s="72">
        <f t="shared" ref="F45:F46" si="3">IF(C46=0,C45-$C$42,C45-C46)</f>
        <v>-19.050000000046566</v>
      </c>
      <c r="G45" s="72">
        <f t="shared" ref="G45:G46" si="4">IF(D46=0,D45-$D$42,D45-D46)</f>
        <v>-0.30999999999767169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19.052522142797073</v>
      </c>
      <c r="N45" s="22">
        <f t="shared" ref="N45:N46" si="11">IF(F45=0,,ATAN(G45/F45))</f>
        <v>1.6271529695741197E-2</v>
      </c>
      <c r="O45" s="22">
        <f t="shared" ref="O45:O46" si="12">ABS(DEGREES(N45))</f>
        <v>0.93228997778775913</v>
      </c>
      <c r="P45" s="24" t="str">
        <f t="shared" ref="P45:P46" si="13">TEXT(INT(O45),"00")</f>
        <v>00</v>
      </c>
      <c r="Q45" s="25" t="str">
        <f t="shared" ref="Q45:Q46" si="14">TEXT((O45-P45)*60,"00")</f>
        <v>56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00</v>
      </c>
      <c r="T45" s="25" t="str">
        <f t="shared" ref="T45:T46" si="17">IF(L45="",IF(INT(Q45)=60,"00",Q45),L45)</f>
        <v>56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0.93333333333333335</v>
      </c>
      <c r="X45" s="22">
        <f t="shared" ref="X45:X46" si="20">IF(R45="",W45,IF(R45="N",IF(U45="E",180+W45,180-W45),IF(U45="E",360-W45,W45)))</f>
        <v>180.93333333333334</v>
      </c>
      <c r="Y45" s="22">
        <f t="shared" ref="Y45:Y46" si="21">RADIANS(X45)</f>
        <v>3.1578823932750737</v>
      </c>
      <c r="Z45" s="64"/>
      <c r="AA45" s="58">
        <f t="shared" ref="AA45:AA46" si="22">-M45*COS(Y45)</f>
        <v>19.049994351791288</v>
      </c>
      <c r="AB45" s="58">
        <f t="shared" ref="AB45:AB46" si="23">-M45*SIN(Y45)</f>
        <v>0.3103469002469777</v>
      </c>
      <c r="AC45" s="64"/>
      <c r="AD45" s="82">
        <f t="shared" ref="AD45:AD46" si="24">$AA$40/$M$40*M45</f>
        <v>-5.1519640254708095E-4</v>
      </c>
      <c r="AE45" s="82">
        <f t="shared" ref="AE45:AE46" si="25">$AB$40/$M$40*M45</f>
        <v>8.046238497665505E-4</v>
      </c>
      <c r="AF45" s="22">
        <f t="shared" ref="AF45:AF46" si="26">AA45-AD45</f>
        <v>19.050509548193833</v>
      </c>
      <c r="AG45" s="22">
        <f t="shared" ref="AG45:AG46" si="27">AB45-AE45</f>
        <v>0.30954227639721116</v>
      </c>
      <c r="AH45" s="64"/>
      <c r="AI45" s="25">
        <f t="shared" ref="AI45:AI46" si="28">A45</f>
        <v>4</v>
      </c>
      <c r="AJ45" s="82">
        <f t="shared" ref="AJ45:AJ46" si="29">AJ44+AF44</f>
        <v>721409.92252042366</v>
      </c>
      <c r="AK45" s="82">
        <f t="shared" ref="AK45:AK46" si="30">AK44+AG44</f>
        <v>461704.04654450447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17.770000000018626</v>
      </c>
      <c r="AO45" s="18">
        <f t="shared" ref="AO45:AO46" si="33">AN45*G45</f>
        <v>-5.5086999999644002</v>
      </c>
      <c r="AP45" s="9" t="str">
        <f t="shared" ref="AP45:AP46" si="34">D45&amp;","&amp;C45</f>
        <v>461704.05,721409.94</v>
      </c>
    </row>
    <row r="46" spans="1:44" s="46" customFormat="1">
      <c r="A46" s="20">
        <f t="shared" si="2"/>
        <v>5</v>
      </c>
      <c r="B46" s="44"/>
      <c r="C46" s="60">
        <v>721428.99</v>
      </c>
      <c r="D46" s="60">
        <v>461704.36</v>
      </c>
      <c r="E46" s="79"/>
      <c r="F46" s="72">
        <f t="shared" si="3"/>
        <v>0.64000000001396984</v>
      </c>
      <c r="G46" s="72">
        <f t="shared" si="4"/>
        <v>-16.67000000004191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16.682281019135697</v>
      </c>
      <c r="N46" s="22">
        <f t="shared" si="11"/>
        <v>-1.5324228516417704</v>
      </c>
      <c r="O46" s="22">
        <f t="shared" si="12"/>
        <v>87.801361828475734</v>
      </c>
      <c r="P46" s="24" t="str">
        <f t="shared" si="13"/>
        <v>87</v>
      </c>
      <c r="Q46" s="25" t="str">
        <f t="shared" si="14"/>
        <v>48</v>
      </c>
      <c r="R46" s="23" t="str">
        <f t="shared" si="15"/>
        <v>S</v>
      </c>
      <c r="S46" s="25" t="str">
        <f t="shared" si="16"/>
        <v>87</v>
      </c>
      <c r="T46" s="25" t="str">
        <f t="shared" si="17"/>
        <v>48</v>
      </c>
      <c r="U46" s="24" t="str">
        <f t="shared" si="18"/>
        <v>E</v>
      </c>
      <c r="V46" s="44"/>
      <c r="W46" s="22">
        <f t="shared" si="19"/>
        <v>87.8</v>
      </c>
      <c r="X46" s="22">
        <f t="shared" si="20"/>
        <v>272.2</v>
      </c>
      <c r="Y46" s="22">
        <f t="shared" si="21"/>
        <v>4.7507862239285652</v>
      </c>
      <c r="Z46" s="64"/>
      <c r="AA46" s="58">
        <f t="shared" si="22"/>
        <v>-0.64039621890694021</v>
      </c>
      <c r="AB46" s="58">
        <f t="shared" si="23"/>
        <v>16.669984783563088</v>
      </c>
      <c r="AC46" s="64"/>
      <c r="AD46" s="82">
        <f t="shared" si="24"/>
        <v>-4.511030667185144E-4</v>
      </c>
      <c r="AE46" s="82">
        <f t="shared" si="25"/>
        <v>7.045241084566357E-4</v>
      </c>
      <c r="AF46" s="22">
        <f t="shared" si="26"/>
        <v>-0.63994511584022173</v>
      </c>
      <c r="AG46" s="22">
        <f t="shared" si="27"/>
        <v>16.669280259454631</v>
      </c>
      <c r="AH46" s="64"/>
      <c r="AI46" s="25">
        <f t="shared" si="28"/>
        <v>5</v>
      </c>
      <c r="AJ46" s="82">
        <f t="shared" si="29"/>
        <v>721428.97302997182</v>
      </c>
      <c r="AK46" s="82">
        <f t="shared" si="30"/>
        <v>461704.35608678084</v>
      </c>
      <c r="AL46" s="66"/>
      <c r="AM46" s="9" t="str">
        <f t="shared" si="31"/>
        <v>5 - 1</v>
      </c>
      <c r="AN46" s="18">
        <f t="shared" si="32"/>
        <v>-0.64000000001396984</v>
      </c>
      <c r="AO46" s="18">
        <f t="shared" si="33"/>
        <v>10.668800000259699</v>
      </c>
      <c r="AP46" s="9" t="str">
        <f t="shared" si="34"/>
        <v>461704.36,721428.99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768.4016000015456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384.2008000007728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2.2858416928709172E-3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34139.356846341208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34000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34000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78.037165247164921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-9.3895169238322751E-4</v>
      </c>
      <c r="AB40" s="91">
        <f>SUM(AB42:AB65536)</f>
        <v>-2.0840925997271942E-3</v>
      </c>
      <c r="AC40" s="91"/>
      <c r="AD40" s="91">
        <f>SUM(AD42:AD65536)</f>
        <v>-9.3895169238322762E-4</v>
      </c>
      <c r="AE40" s="91">
        <f>SUM(AE42:AE65536)</f>
        <v>-2.0840925997271942E-3</v>
      </c>
      <c r="AF40" s="91">
        <f>SUM(AF42:AF65536)</f>
        <v>0</v>
      </c>
      <c r="AG40" s="91">
        <f>SUM(AG42:AG65536)</f>
        <v>-4.0523140398818214E-15</v>
      </c>
      <c r="AH40" s="92"/>
      <c r="AI40" s="93">
        <v>1</v>
      </c>
      <c r="AJ40" s="92">
        <f>AJ44+AF44</f>
        <v>721451.87423659931</v>
      </c>
      <c r="AK40" s="92">
        <f>AK44+AG44</f>
        <v>461707.60718186875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-199.72999999998137</v>
      </c>
      <c r="G41" s="72">
        <f>IF(D42=0,D41-$D$41,D41-D42)</f>
        <v>729.18999999994412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756.04902552672547</v>
      </c>
      <c r="N41" s="36">
        <f>IF(F41=0,,ATAN(G41/F41))</f>
        <v>-1.3034468659354925</v>
      </c>
      <c r="O41" s="36">
        <f>ABS(DEGREES(N41))</f>
        <v>74.682004237658148</v>
      </c>
      <c r="P41" s="37" t="str">
        <f>TEXT(INT(O41),"00")</f>
        <v>74</v>
      </c>
      <c r="Q41" s="38" t="str">
        <f>TEXT((O41-P41)*60,"00")</f>
        <v>41</v>
      </c>
      <c r="R41" s="39" t="str">
        <f>IF(L41="",IF(F41&gt;0,"S","N"),"")</f>
        <v>N</v>
      </c>
      <c r="S41" s="25" t="str">
        <f>IF(L41="",IF(INT(Q41)=60,INT(P41+1),P41),"due")</f>
        <v>74</v>
      </c>
      <c r="T41" s="38" t="str">
        <f>IF(L41="",IF(INT(Q41)=60,"00",Q41),L41)</f>
        <v>41</v>
      </c>
      <c r="U41" s="40" t="str">
        <f>IF(L41="",IF(G41&gt;0,"W","E"),"")</f>
        <v>W</v>
      </c>
      <c r="V41" s="41"/>
      <c r="W41" s="22">
        <f>IF(S41="due",90*(I41+K41),S41+T41/60)</f>
        <v>74.683333333333337</v>
      </c>
      <c r="X41" s="22">
        <f>IF(R41="",W41,IF(R41="N",IF(U41="E",180+W41,180-W41),IF(U41="E",360-W41,W41)))</f>
        <v>105.31666666666666</v>
      </c>
      <c r="Y41" s="22">
        <f>RADIANS(X41)</f>
        <v>1.8381225905586946</v>
      </c>
      <c r="Z41" s="64"/>
      <c r="AA41" s="58">
        <f>-M41*COS(Y41)</f>
        <v>199.7130848561001</v>
      </c>
      <c r="AB41" s="58">
        <f>-M41*SIN(Y41)</f>
        <v>-729.19463295965863</v>
      </c>
      <c r="AC41" s="64"/>
      <c r="AD41" s="22">
        <v>0</v>
      </c>
      <c r="AE41" s="22">
        <v>0</v>
      </c>
      <c r="AF41" s="22">
        <f t="shared" ref="AF41:AG43" si="0">AA41-AD41</f>
        <v>199.7130848561001</v>
      </c>
      <c r="AG41" s="22">
        <f t="shared" si="0"/>
        <v>-729.19463295965863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721428.35</v>
      </c>
      <c r="D42" s="60">
        <v>461721.03</v>
      </c>
      <c r="E42" s="79"/>
      <c r="F42" s="72">
        <f>IF(C43=0,C42-$C$42,C42-C43)</f>
        <v>-0.64000000001396984</v>
      </c>
      <c r="G42" s="72">
        <f>IF(D43=0,D42-$D$42,D42-D43)</f>
        <v>16.67000000004191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16.682281019135697</v>
      </c>
      <c r="N42" s="36">
        <f>IF(F42=0,,ATAN(G42/F42))</f>
        <v>-1.5324228516417704</v>
      </c>
      <c r="O42" s="36">
        <f>ABS(DEGREES(N42))</f>
        <v>87.801361828475734</v>
      </c>
      <c r="P42" s="37" t="str">
        <f>TEXT(INT(O42),"00")</f>
        <v>87</v>
      </c>
      <c r="Q42" s="38" t="str">
        <f>TEXT((O42-P42)*60,"00")</f>
        <v>48</v>
      </c>
      <c r="R42" s="39" t="str">
        <f>IF(L42="",IF(F42&gt;0,"S","N"),"")</f>
        <v>N</v>
      </c>
      <c r="S42" s="25" t="str">
        <f>IF(L42="",IF(INT(Q42)=60,INT(P42+1),P42),"due")</f>
        <v>87</v>
      </c>
      <c r="T42" s="38" t="str">
        <f>IF(L42="",IF(INT(Q42)=60,"00",Q42),L42)</f>
        <v>48</v>
      </c>
      <c r="U42" s="40" t="str">
        <f>IF(L42="",IF(G42&gt;0,"W","E"),"")</f>
        <v>W</v>
      </c>
      <c r="V42" s="44"/>
      <c r="W42" s="22">
        <f>IF(S42="due",90*(I42+K42),S42+T42/60)</f>
        <v>87.8</v>
      </c>
      <c r="X42" s="22">
        <f>IF(R42="",W42,IF(R42="N",IF(U42="E",180+W42,180-W42),IF(U42="E",360-W42,W42)))</f>
        <v>92.2</v>
      </c>
      <c r="Y42" s="22">
        <f>RADIANS(X42)</f>
        <v>1.6091935703387719</v>
      </c>
      <c r="Z42" s="64"/>
      <c r="AA42" s="58">
        <f>-M42*COS(Y42)</f>
        <v>0.64039621890693854</v>
      </c>
      <c r="AB42" s="58">
        <f>-M42*SIN(Y42)</f>
        <v>-16.669984783563088</v>
      </c>
      <c r="AC42" s="64"/>
      <c r="AD42" s="82">
        <f>$AA$40/$M$40*M42</f>
        <v>-2.0072302660044565E-4</v>
      </c>
      <c r="AE42" s="82">
        <f>$AB$40/$M$40*M42</f>
        <v>-4.455238514678522E-4</v>
      </c>
      <c r="AF42" s="22">
        <f t="shared" si="0"/>
        <v>0.640596941933539</v>
      </c>
      <c r="AG42" s="22">
        <f t="shared" si="0"/>
        <v>-16.66953925971162</v>
      </c>
      <c r="AH42" s="63"/>
      <c r="AI42" s="38">
        <f>A42</f>
        <v>1</v>
      </c>
      <c r="AJ42" s="82">
        <f t="shared" ref="AJ42:AK44" si="1">AJ41+AF41</f>
        <v>721428.33308485604</v>
      </c>
      <c r="AK42" s="82">
        <f t="shared" si="1"/>
        <v>461721.0253670403</v>
      </c>
      <c r="AL42" s="66"/>
      <c r="AM42" s="9" t="str">
        <f>IF(A43=0,A42&amp;" - 1",A42&amp;" - "&amp;A43)</f>
        <v>1 - 2</v>
      </c>
      <c r="AN42" s="18">
        <f>F42</f>
        <v>-0.64000000001396984</v>
      </c>
      <c r="AO42" s="18">
        <f>AN42*G42</f>
        <v>-10.668800000259699</v>
      </c>
      <c r="AP42" s="9" t="str">
        <f>D42&amp;","&amp;C42</f>
        <v>461721.03,721428.35</v>
      </c>
    </row>
    <row r="43" spans="1:44">
      <c r="A43" s="20">
        <f>A42+1</f>
        <v>2</v>
      </c>
      <c r="B43" s="44"/>
      <c r="C43" s="60">
        <v>721428.99</v>
      </c>
      <c r="D43" s="60">
        <v>461704.36</v>
      </c>
      <c r="E43" s="79"/>
      <c r="F43" s="72">
        <f>IF(C44=0,C43-$C$42,C43-C44)</f>
        <v>-19.880000000004657</v>
      </c>
      <c r="G43" s="72">
        <f>IF(D44=0,D43-$D$42,D43-D44)</f>
        <v>-8.0000000016298145E-2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19.880160965147837</v>
      </c>
      <c r="N43" s="36">
        <f>IF(F43=0,,ATAN(G43/F43))</f>
        <v>4.0241231482573839E-3</v>
      </c>
      <c r="O43" s="36">
        <f>ABS(DEGREES(N43))</f>
        <v>0.23056527263604576</v>
      </c>
      <c r="P43" s="37" t="str">
        <f>TEXT(INT(O43),"00")</f>
        <v>00</v>
      </c>
      <c r="Q43" s="38" t="str">
        <f>TEXT((O43-P43)*60,"00")</f>
        <v>14</v>
      </c>
      <c r="R43" s="39" t="str">
        <f>IF(L43="",IF(F43&gt;0,"S","N"),"")</f>
        <v>N</v>
      </c>
      <c r="S43" s="25" t="str">
        <f>IF(L43="",IF(INT(Q43)=60,INT(P43+1),P43),"due")</f>
        <v>00</v>
      </c>
      <c r="T43" s="38" t="str">
        <f>IF(L43="",IF(INT(Q43)=60,"00",Q43),L43)</f>
        <v>14</v>
      </c>
      <c r="U43" s="40" t="str">
        <f>IF(L43="",IF(G43&gt;0,"W","E"),"")</f>
        <v>E</v>
      </c>
      <c r="V43" s="44"/>
      <c r="W43" s="22">
        <f>IF(S43="due",90*(I43+K43),S43+T43/60)</f>
        <v>0.23333333333333334</v>
      </c>
      <c r="X43" s="22">
        <f>IF(R43="",W43,IF(R43="N",IF(U43="E",180+W43,180-W43),IF(U43="E",360-W43,W43)))</f>
        <v>180.23333333333332</v>
      </c>
      <c r="Y43" s="22">
        <f>RADIANS(X43)</f>
        <v>3.1456650885111133</v>
      </c>
      <c r="Z43" s="64"/>
      <c r="AA43" s="58">
        <f>-M43*COS(Y43)</f>
        <v>19.879996111862582</v>
      </c>
      <c r="AB43" s="58">
        <f>-M43*SIN(Y43)</f>
        <v>8.0960437971048918E-2</v>
      </c>
      <c r="AC43" s="64"/>
      <c r="AD43" s="82">
        <f>$AA$40/$M$40*M43</f>
        <v>-2.392002672566927E-4</v>
      </c>
      <c r="AE43" s="82">
        <f>$AB$40/$M$40*M43</f>
        <v>-5.3092774728071327E-4</v>
      </c>
      <c r="AF43" s="22">
        <f t="shared" si="0"/>
        <v>19.880235312129837</v>
      </c>
      <c r="AG43" s="22">
        <f t="shared" si="0"/>
        <v>8.1491365718329628E-2</v>
      </c>
      <c r="AH43" s="64"/>
      <c r="AI43" s="25">
        <f>A43</f>
        <v>2</v>
      </c>
      <c r="AJ43" s="82">
        <f t="shared" si="1"/>
        <v>721428.97368179797</v>
      </c>
      <c r="AK43" s="82">
        <f t="shared" si="1"/>
        <v>461704.35582778062</v>
      </c>
      <c r="AL43" s="66"/>
      <c r="AM43" s="9" t="str">
        <f>IF(A44=0,A43&amp;" - 1",A43&amp;" - "&amp;A44)</f>
        <v>2 - 3</v>
      </c>
      <c r="AN43" s="18">
        <f>AN42+F42+F43</f>
        <v>-21.160000000032596</v>
      </c>
      <c r="AO43" s="18">
        <f>AN43*G43</f>
        <v>1.6928000003474764</v>
      </c>
      <c r="AP43" s="9" t="str">
        <f>D43&amp;","&amp;C43</f>
        <v>461704.36,721428.99</v>
      </c>
    </row>
    <row r="44" spans="1:44" s="46" customFormat="1">
      <c r="A44" s="20">
        <f>A43+1</f>
        <v>3</v>
      </c>
      <c r="B44" s="44"/>
      <c r="C44" s="60">
        <v>721448.87</v>
      </c>
      <c r="D44" s="60">
        <v>461704.44</v>
      </c>
      <c r="E44" s="79"/>
      <c r="F44" s="72">
        <f>IF(C45=0,C44-$C$42,C44-C45)</f>
        <v>-3.0200000000186265</v>
      </c>
      <c r="G44" s="72">
        <f>IF(D45=0,D44-$D$42,D44-D45)</f>
        <v>-3.1699999999837019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4.3782759163864</v>
      </c>
      <c r="N44" s="22">
        <f>IF(F44=0,,ATAN(G44/F44))</f>
        <v>0.80962605504199714</v>
      </c>
      <c r="O44" s="22">
        <f>ABS(DEGREES(N44))</f>
        <v>46.388155937732918</v>
      </c>
      <c r="P44" s="24" t="str">
        <f>TEXT(INT(O44),"00")</f>
        <v>46</v>
      </c>
      <c r="Q44" s="25" t="str">
        <f>TEXT((O44-P44)*60,"00")</f>
        <v>23</v>
      </c>
      <c r="R44" s="23" t="str">
        <f>IF(L44="",IF(F44&gt;0,"S","N"),"")</f>
        <v>N</v>
      </c>
      <c r="S44" s="25" t="str">
        <f>IF(L44="",IF(INT(Q44)=60,INT(P44+1),P44),"due")</f>
        <v>46</v>
      </c>
      <c r="T44" s="25" t="str">
        <f>IF(L44="",IF(INT(Q44)=60,"00",Q44),L44)</f>
        <v>23</v>
      </c>
      <c r="U44" s="24" t="str">
        <f>IF(L44="",IF(G44&gt;0,"W","E"),"")</f>
        <v>E</v>
      </c>
      <c r="V44" s="44"/>
      <c r="W44" s="22">
        <f>IF(S44="due",90*(I44+K44),S44+T44/60)</f>
        <v>46.383333333333333</v>
      </c>
      <c r="X44" s="22">
        <f>IF(R44="",W44,IF(R44="N",IF(U44="E",180+W44,180-W44),IF(U44="E",360-W44,W44)))</f>
        <v>226.38333333333333</v>
      </c>
      <c r="Y44" s="22">
        <f>RADIANS(X44)</f>
        <v>3.9511345383064964</v>
      </c>
      <c r="Z44" s="64"/>
      <c r="AA44" s="58">
        <f>-M44*COS(Y44)</f>
        <v>3.0202668092516798</v>
      </c>
      <c r="AB44" s="58">
        <f>-M44*SIN(Y44)</f>
        <v>3.1697457943724525</v>
      </c>
      <c r="AC44" s="64"/>
      <c r="AD44" s="82">
        <f>$AA$40/$M$40*M44</f>
        <v>-5.267989384790074E-5</v>
      </c>
      <c r="AE44" s="82">
        <f>$AB$40/$M$40*M44</f>
        <v>-1.1692803560975321E-4</v>
      </c>
      <c r="AF44" s="22">
        <f>AA44-AD44</f>
        <v>3.0203194891455278</v>
      </c>
      <c r="AG44" s="22">
        <f>AB44-AE44</f>
        <v>3.1698627224080624</v>
      </c>
      <c r="AH44" s="64"/>
      <c r="AI44" s="25">
        <f>A44</f>
        <v>3</v>
      </c>
      <c r="AJ44" s="82">
        <f t="shared" si="1"/>
        <v>721448.85391711013</v>
      </c>
      <c r="AK44" s="82">
        <f t="shared" si="1"/>
        <v>461704.43731914635</v>
      </c>
      <c r="AL44" s="66"/>
      <c r="AM44" s="9" t="str">
        <f>IF(A45=0,A44&amp;" - 1",A44&amp;" - "&amp;A45)</f>
        <v>3 - 4</v>
      </c>
      <c r="AN44" s="18">
        <f>AN43+F43+F44</f>
        <v>-44.060000000055879</v>
      </c>
      <c r="AO44" s="18">
        <f>AN44*G44</f>
        <v>139.67019999945904</v>
      </c>
      <c r="AP44" s="9" t="str">
        <f>D44&amp;","&amp;C44</f>
        <v>461704.44,721448.87</v>
      </c>
    </row>
    <row r="45" spans="1:44" s="46" customFormat="1">
      <c r="A45" s="20">
        <f t="shared" ref="A45:A46" si="2">A44+1</f>
        <v>4</v>
      </c>
      <c r="B45" s="44"/>
      <c r="C45" s="60">
        <v>721451.89</v>
      </c>
      <c r="D45" s="60">
        <v>461707.61</v>
      </c>
      <c r="E45" s="79"/>
      <c r="F45" s="72">
        <f t="shared" ref="F45:F46" si="3">IF(C46=0,C45-$C$42,C45-C46)</f>
        <v>0.28000000002793968</v>
      </c>
      <c r="G45" s="72">
        <f t="shared" ref="G45:G46" si="4">IF(D46=0,D45-$D$42,D45-D46)</f>
        <v>-13.830000000016298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13.832834127555584</v>
      </c>
      <c r="N45" s="22">
        <f t="shared" ref="N45:N46" si="11">IF(F45=0,,ATAN(G45/F45))</f>
        <v>-1.5505532499584682</v>
      </c>
      <c r="O45" s="22">
        <f t="shared" ref="O45:O46" si="12">ABS(DEGREES(N45))</f>
        <v>88.840157132913617</v>
      </c>
      <c r="P45" s="24" t="str">
        <f t="shared" ref="P45:P46" si="13">TEXT(INT(O45),"00")</f>
        <v>88</v>
      </c>
      <c r="Q45" s="25" t="str">
        <f t="shared" ref="Q45:Q46" si="14">TEXT((O45-P45)*60,"00")</f>
        <v>50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50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88.833333333333329</v>
      </c>
      <c r="X45" s="22">
        <f t="shared" ref="X45:X46" si="20">IF(R45="",W45,IF(R45="N",IF(U45="E",180+W45,180-W45),IF(U45="E",360-W45,W45)))</f>
        <v>271.16666666666669</v>
      </c>
      <c r="Y45" s="22">
        <f t="shared" ref="Y45:Y46" si="21">RADIANS(X45)</f>
        <v>4.7327511549912904</v>
      </c>
      <c r="Z45" s="64"/>
      <c r="AA45" s="58">
        <f t="shared" ref="AA45:AA46" si="22">-M45*COS(Y45)</f>
        <v>-0.2816471201997286</v>
      </c>
      <c r="AB45" s="58">
        <f t="shared" ref="AB45:AB46" si="23">-M45*SIN(Y45)</f>
        <v>13.829966554556437</v>
      </c>
      <c r="AC45" s="64"/>
      <c r="AD45" s="82">
        <f t="shared" ref="AD45:AD46" si="24">$AA$40/$M$40*M45</f>
        <v>-1.6643817049718688E-4</v>
      </c>
      <c r="AE45" s="82">
        <f t="shared" ref="AE45:AE46" si="25">$AB$40/$M$40*M45</f>
        <v>-3.6942535197406751E-4</v>
      </c>
      <c r="AF45" s="22">
        <f t="shared" ref="AF45:AF46" si="26">AA45-AD45</f>
        <v>-0.28148068202923143</v>
      </c>
      <c r="AG45" s="22">
        <f t="shared" ref="AG45:AG46" si="27">AB45-AE45</f>
        <v>13.83033597990841</v>
      </c>
      <c r="AH45" s="64"/>
      <c r="AI45" s="25">
        <f t="shared" ref="AI45:AI46" si="28">A45</f>
        <v>4</v>
      </c>
      <c r="AJ45" s="82">
        <f t="shared" ref="AJ45:AJ46" si="29">AJ44+AF44</f>
        <v>721451.87423659931</v>
      </c>
      <c r="AK45" s="82">
        <f t="shared" ref="AK45:AK46" si="30">AK44+AG44</f>
        <v>461707.60718186875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-46.800000000046566</v>
      </c>
      <c r="AO45" s="18">
        <f t="shared" ref="AO45:AO46" si="33">AN45*G45</f>
        <v>647.24400000140679</v>
      </c>
      <c r="AP45" s="9" t="str">
        <f t="shared" ref="AP45:AP46" si="34">D45&amp;","&amp;C45</f>
        <v>461707.61,721451.89</v>
      </c>
    </row>
    <row r="46" spans="1:44" s="46" customFormat="1">
      <c r="A46" s="20">
        <f t="shared" si="2"/>
        <v>5</v>
      </c>
      <c r="B46" s="44"/>
      <c r="C46" s="60">
        <v>721451.61</v>
      </c>
      <c r="D46" s="60">
        <v>461721.44</v>
      </c>
      <c r="E46" s="79"/>
      <c r="F46" s="72">
        <f t="shared" si="3"/>
        <v>23.260000000009313</v>
      </c>
      <c r="G46" s="72">
        <f t="shared" si="4"/>
        <v>0.40999999997438863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23.263613218939405</v>
      </c>
      <c r="N46" s="22">
        <f t="shared" si="11"/>
        <v>1.7625001928931978E-2</v>
      </c>
      <c r="O46" s="22">
        <f t="shared" si="12"/>
        <v>1.0098382244377373</v>
      </c>
      <c r="P46" s="24" t="str">
        <f t="shared" si="13"/>
        <v>01</v>
      </c>
      <c r="Q46" s="25" t="str">
        <f t="shared" si="14"/>
        <v>01</v>
      </c>
      <c r="R46" s="23" t="str">
        <f t="shared" si="15"/>
        <v>S</v>
      </c>
      <c r="S46" s="25" t="str">
        <f t="shared" si="16"/>
        <v>01</v>
      </c>
      <c r="T46" s="25" t="str">
        <f t="shared" si="17"/>
        <v>01</v>
      </c>
      <c r="U46" s="24" t="str">
        <f t="shared" si="18"/>
        <v>W</v>
      </c>
      <c r="V46" s="44"/>
      <c r="W46" s="22">
        <f t="shared" si="19"/>
        <v>1.0166666666666666</v>
      </c>
      <c r="X46" s="22">
        <f t="shared" si="20"/>
        <v>1.0166666666666666</v>
      </c>
      <c r="Y46" s="22">
        <f t="shared" si="21"/>
        <v>1.7744180728609015E-2</v>
      </c>
      <c r="Z46" s="64"/>
      <c r="AA46" s="58">
        <f t="shared" si="22"/>
        <v>-23.259950971513856</v>
      </c>
      <c r="AB46" s="58">
        <f t="shared" si="23"/>
        <v>-0.41277209593658015</v>
      </c>
      <c r="AC46" s="64"/>
      <c r="AD46" s="82">
        <f t="shared" si="24"/>
        <v>-2.7991033418100163E-4</v>
      </c>
      <c r="AE46" s="82">
        <f t="shared" si="25"/>
        <v>-6.2128761339480792E-4</v>
      </c>
      <c r="AF46" s="22">
        <f t="shared" si="26"/>
        <v>-23.259671061179674</v>
      </c>
      <c r="AG46" s="22">
        <f t="shared" si="27"/>
        <v>-0.41215080832318535</v>
      </c>
      <c r="AH46" s="64"/>
      <c r="AI46" s="25">
        <f t="shared" si="28"/>
        <v>5</v>
      </c>
      <c r="AJ46" s="82">
        <f t="shared" si="29"/>
        <v>721451.59275591723</v>
      </c>
      <c r="AK46" s="82">
        <f t="shared" si="30"/>
        <v>461721.43751784868</v>
      </c>
      <c r="AL46" s="66"/>
      <c r="AM46" s="9" t="str">
        <f t="shared" si="31"/>
        <v>5 - 1</v>
      </c>
      <c r="AN46" s="18">
        <f t="shared" si="32"/>
        <v>-23.260000000009313</v>
      </c>
      <c r="AO46" s="18">
        <f t="shared" si="33"/>
        <v>-9.5365999994080983</v>
      </c>
      <c r="AP46" s="9" t="str">
        <f t="shared" si="34"/>
        <v>461721.44,721451.61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3486</vt:lpstr>
      <vt:lpstr>3487</vt:lpstr>
      <vt:lpstr>3488</vt:lpstr>
      <vt:lpstr>3489</vt:lpstr>
      <vt:lpstr>3490</vt:lpstr>
      <vt:lpstr>3491</vt:lpstr>
      <vt:lpstr>3492</vt:lpstr>
      <vt:lpstr>3493</vt:lpstr>
      <vt:lpstr>3494</vt:lpstr>
      <vt:lpstr>3495</vt:lpstr>
      <vt:lpstr>'3486'!Print_Area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2007-05-07T03:36:37Z</dcterms:modified>
</cp:coreProperties>
</file>