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496" sheetId="2" r:id="rId1"/>
    <sheet name="3497" sheetId="4" r:id="rId2"/>
    <sheet name="3498" sheetId="5" r:id="rId3"/>
    <sheet name="3499" sheetId="6" r:id="rId4"/>
    <sheet name="3500" sheetId="7" r:id="rId5"/>
    <sheet name="3501" sheetId="8" r:id="rId6"/>
    <sheet name="3502" sheetId="9" r:id="rId7"/>
    <sheet name="3503" sheetId="10" r:id="rId8"/>
    <sheet name="3504" sheetId="11" r:id="rId9"/>
    <sheet name="3505" sheetId="3" r:id="rId10"/>
  </sheets>
  <definedNames>
    <definedName name="_xlnm.Print_Area" localSheetId="0">'3496'!$A$1:$AJ$43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5" i="9"/>
  <c r="G45"/>
  <c r="F45"/>
  <c r="N45" s="1"/>
  <c r="O45" s="1"/>
  <c r="A45"/>
  <c r="AM45" s="1"/>
  <c r="AP45" i="8"/>
  <c r="G45"/>
  <c r="F45"/>
  <c r="N45" s="1"/>
  <c r="O45" s="1"/>
  <c r="A45"/>
  <c r="AM45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5" i="8"/>
  <c r="T45"/>
  <c r="S45"/>
  <c r="W45" s="1"/>
  <c r="R45"/>
  <c r="X45" s="1"/>
  <c r="Y45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3" l="1"/>
  <c r="AA46"/>
  <c r="AB45"/>
  <c r="AA45"/>
  <c r="AB45" i="11"/>
  <c r="AA45"/>
  <c r="AB45" i="10"/>
  <c r="AA45"/>
  <c r="AB45" i="9"/>
  <c r="AA45"/>
  <c r="AB45" i="8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8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0"/>
  <c r="AK45"/>
  <c r="AK40"/>
  <c r="AJ45" i="10"/>
  <c r="AJ40"/>
  <c r="AK45"/>
  <c r="AK40"/>
  <c r="AJ45" i="9"/>
  <c r="AJ40"/>
  <c r="AK45"/>
  <c r="AK40"/>
  <c r="AJ45" i="8"/>
  <c r="AJ40"/>
  <c r="AK45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<sst xmlns="http://schemas.openxmlformats.org/spreadsheetml/2006/main" count="930" uniqueCount="102">
  <si>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</si>
  <si>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</si>
  <si>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</si>
  <si>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</si>
  <si>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</si>
  <si>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</si>
  <si>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</si>
  <si>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</si>
  <si>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</si>
  <si>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</si>
  <si>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</si>
  <si>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</si>
  <si>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</si>
  <si>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</si>
  <si>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</si>
  <si>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</si>
  <si>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</si>
  <si>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</si>
  <si>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</si>
  <si>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</si>
  <si>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</si>
  <si>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</si>
  <si>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</si>
  <si>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</si>
  <si>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</si>
  <si>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</si>
  <si>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</si>
  <si>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</si>
  <si>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</si>
  <si>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</si>
  <si>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</si>
  <si>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</si>
  <si>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</si>
  <si>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</si>
  <si>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</si>
  <si>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</si>
  <si>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</si>
  <si>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</si>
  <si>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</si>
  <si>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</si>
  <si>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</si>
  <si>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</si>
  <si>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</si>
  <si>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</si>
  <si>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</si>
  <si>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</si>
  <si>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</si>
  <si>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</si>
  <si>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</si>
  <si>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</si>
  <si>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</si>
  <si>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</si>
  <si>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</si>
  <si>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</si>
  <si>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</si>
  <si>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</si>
  <si>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</si>
  <si>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3496</t>
  </si>
  <si>
    <t>Bastareck, Vicente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</si>
  <si>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</si>
  <si>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</si>
  <si>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</si>
  <si>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</si>
  <si>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</si>
  <si>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</si>
  <si>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</si>
  <si>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June 24, 1970</t>
  </si>
  <si>
    <t>472.28</t>
  </si>
  <si>
    <t>BLLM 1</t>
  </si>
  <si>
    <t>3497</t>
  </si>
  <si>
    <t>Resebedo, Visitacion</t>
  </si>
  <si>
    <t>409 c-4</t>
  </si>
  <si>
    <t>Mindana</t>
  </si>
  <si>
    <t>June 25, 1970</t>
  </si>
  <si>
    <t>462</t>
  </si>
  <si>
    <t>3498</t>
  </si>
  <si>
    <t>Boctil, Adela</t>
  </si>
  <si>
    <t xml:space="preserve">Poblacion </t>
  </si>
  <si>
    <t>471.44</t>
  </si>
  <si>
    <t>3499</t>
  </si>
  <si>
    <t>Yasa, Monserat</t>
  </si>
  <si>
    <t>456.24</t>
  </si>
  <si>
    <t>3500</t>
  </si>
  <si>
    <t>Diaz, Eueterio</t>
  </si>
  <si>
    <t xml:space="preserve">Norala </t>
  </si>
  <si>
    <t>449</t>
  </si>
  <si>
    <t>3501</t>
  </si>
  <si>
    <t>Pedrola, Benigno</t>
  </si>
  <si>
    <t>466.34</t>
  </si>
  <si>
    <t>3502</t>
  </si>
  <si>
    <t>Sebigan, Salvador</t>
  </si>
  <si>
    <t>470.46</t>
  </si>
  <si>
    <t>3503</t>
  </si>
  <si>
    <t>Sebigan, Jose</t>
  </si>
  <si>
    <t>460.47</t>
  </si>
  <si>
    <t>3504</t>
  </si>
  <si>
    <t>Pedrola, Filicidad</t>
  </si>
  <si>
    <t>6 31 N. 124 39 e.</t>
  </si>
  <si>
    <t>451.69</t>
  </si>
  <si>
    <t>3505</t>
  </si>
  <si>
    <t>Pedrola,Guillermo</t>
  </si>
  <si>
    <t>453.06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</si>
</sst>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944.55740000054345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472.27870000027173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3.2377750375968315E-3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27157.218320550986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87.928963568847337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2.8433868346899871E-3</v>
      </c>
      <c r="AB40" s="91">
        <f>SUM(AB42:AB65536)</f>
        <v>1.5486569995957211E-3</v>
      </c>
      <c r="AC40" s="91"/>
      <c r="AD40" s="91">
        <f>SUM(AD42:AD65536)</f>
        <v>2.8433868346899871E-3</v>
      </c>
      <c r="AE40" s="91">
        <f>SUM(AE42:AE65536)</f>
        <v>1.5486569995957211E-3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721411.20145488437</v>
      </c>
      <c r="AK40" s="92">
        <f>AK44+AG44</f>
        <v>461638.72928014345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-195.65000000002328</v>
      </c>
      <c r="G41" s="72">
        <f>IF(D42=0,D41-$D$41,D41-D42)</f>
        <v>783.75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807.80132767903342</v>
      </c>
      <c r="N41" s="36">
        <f>IF(F41=0,,ATAN(G41/F41))</f>
        <v>-1.3261629416030323</v>
      </c>
      <c r="O41" s="36">
        <f>ABS(DEGREES(N41))</f>
        <v>75.983539500508002</v>
      </c>
      <c r="P41" s="37" t="str">
        <f>TEXT(INT(O41),"00")</f>
        <v>75</v>
      </c>
      <c r="Q41" s="38" t="str">
        <f>TEXT((O41-P41)*60,"00")</f>
        <v>59</v>
      </c>
      <c r="R41" s="39" t="str">
        <f>IF(L41="",IF(F41&gt;0,"S","N"),"")</f>
        <v>N</v>
      </c>
      <c r="S41" s="25" t="str">
        <f>IF(L41="",IF(INT(Q41)=60,INT(P41+1),P41),"due")</f>
        <v>75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75.983333333333334</v>
      </c>
      <c r="X41" s="22">
        <f>IF(R41="",W41,IF(R41="N",IF(U41="E",180+W41,180-W41),IF(U41="E",360-W41,W41)))</f>
        <v>104.01666666666667</v>
      </c>
      <c r="Y41" s="22">
        <f>RADIANS(X41)</f>
        <v>1.8154333102827684</v>
      </c>
      <c r="Z41" s="64"/>
      <c r="AA41" s="58">
        <f>-M41*COS(Y41)</f>
        <v>195.65282016325253</v>
      </c>
      <c r="AB41" s="58">
        <f>-M41*SIN(Y41)</f>
        <v>-783.74929598831227</v>
      </c>
      <c r="AC41" s="64"/>
      <c r="AD41" s="22">
        <v>0</v>
      </c>
      <c r="AE41" s="22">
        <v>0</v>
      </c>
      <c r="AF41" s="22">
        <f t="shared" ref="AF41:AG43" si="0">AA41-AD41</f>
        <v>195.65282016325253</v>
      </c>
      <c r="AG41" s="22">
        <f t="shared" si="0"/>
        <v>-783.74929598831227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721424.27</v>
      </c>
      <c r="D42" s="60">
        <v>461666.47</v>
      </c>
      <c r="E42" s="79"/>
      <c r="F42" s="72">
        <f>IF(C43=0,C42-$C$42,C42-C43)</f>
        <v>16.619999999995343</v>
      </c>
      <c r="G42" s="72">
        <f>IF(D43=0,D42-$D$42,D42-D43)</f>
        <v>0.26999999996041879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16.622192996106858</v>
      </c>
      <c r="N42" s="36">
        <f>IF(F42=0,,ATAN(G42/F42))</f>
        <v>1.624405844125193E-2</v>
      </c>
      <c r="O42" s="36">
        <f>ABS(DEGREES(N42))</f>
        <v>0.93071599084759427</v>
      </c>
      <c r="P42" s="37" t="str">
        <f>TEXT(INT(O42),"00")</f>
        <v>00</v>
      </c>
      <c r="Q42" s="38" t="str">
        <f>TEXT((O42-P42)*60,"00")</f>
        <v>56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56</v>
      </c>
      <c r="U42" s="40" t="str">
        <f>IF(L42="",IF(G42&gt;0,"W","E"),"")</f>
        <v>W</v>
      </c>
      <c r="V42" s="44"/>
      <c r="W42" s="22">
        <f>IF(S42="due",90*(I42+K42),S42+T42/60)</f>
        <v>0.93333333333333335</v>
      </c>
      <c r="X42" s="22">
        <f>IF(R42="",W42,IF(R42="N",IF(U42="E",180+W42,180-W42),IF(U42="E",360-W42,W42)))</f>
        <v>0.93333333333333335</v>
      </c>
      <c r="Y42" s="22">
        <f>RADIANS(X42)</f>
        <v>1.628973968528041E-2</v>
      </c>
      <c r="Z42" s="64"/>
      <c r="AA42" s="58">
        <f>-M42*COS(Y42)</f>
        <v>-16.619987648718354</v>
      </c>
      <c r="AB42" s="58">
        <f>-M42*SIN(Y42)</f>
        <v>-0.27075922195419311</v>
      </c>
      <c r="AC42" s="64"/>
      <c r="AD42" s="82">
        <f>$AA$40/$M$40*M42</f>
        <v>5.3751713668044924E-4</v>
      </c>
      <c r="AE42" s="82">
        <f>$AB$40/$M$40*M42</f>
        <v>2.9275991081023167E-4</v>
      </c>
      <c r="AF42" s="22">
        <f t="shared" si="0"/>
        <v>-16.620525165855035</v>
      </c>
      <c r="AG42" s="22">
        <f t="shared" si="0"/>
        <v>-0.27105198186500334</v>
      </c>
      <c r="AH42" s="63"/>
      <c r="AI42" s="38">
        <f>A42</f>
        <v>1</v>
      </c>
      <c r="AJ42" s="82">
        <f t="shared" ref="AJ42:AK44" si="1">AJ41+AF41</f>
        <v>721424.27282016329</v>
      </c>
      <c r="AK42" s="82">
        <f t="shared" si="1"/>
        <v>461666.47070401168</v>
      </c>
      <c r="AL42" s="66"/>
      <c r="AM42" s="9" t="str">
        <f>IF(A43=0,A42&amp;" - 1",A42&amp;" - "&amp;A43)</f>
        <v>1 - 2</v>
      </c>
      <c r="AN42" s="18">
        <f>F42</f>
        <v>16.619999999995343</v>
      </c>
      <c r="AO42" s="18">
        <f>AN42*G42</f>
        <v>4.4873999993409033</v>
      </c>
      <c r="AP42" s="9" t="str">
        <f>D42&amp;","&amp;C42</f>
        <v>461666.47,721424.27</v>
      </c>
    </row>
    <row r="43" spans="1:44">
      <c r="A43" s="20">
        <f>A42+1</f>
        <v>2</v>
      </c>
      <c r="B43" s="44"/>
      <c r="C43" s="60">
        <v>721407.65</v>
      </c>
      <c r="D43" s="60">
        <v>461666.2</v>
      </c>
      <c r="E43" s="79"/>
      <c r="F43" s="72">
        <f>IF(C44=0,C43-$C$42,C43-C44)</f>
        <v>-0.5</v>
      </c>
      <c r="G43" s="72">
        <f>IF(D44=0,D43-$D$42,D43-D44)</f>
        <v>24.549999999988358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24.555091121790372</v>
      </c>
      <c r="N43" s="36">
        <f>IF(F43=0,,ATAN(G43/F43))</f>
        <v>-1.5504325433267387</v>
      </c>
      <c r="O43" s="36">
        <f>ABS(DEGREES(N43))</f>
        <v>88.83324115235628</v>
      </c>
      <c r="P43" s="37" t="str">
        <f>TEXT(INT(O43),"00")</f>
        <v>88</v>
      </c>
      <c r="Q43" s="38" t="str">
        <f>TEXT((O43-P43)*60,"00")</f>
        <v>50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88.833333333333329</v>
      </c>
      <c r="X43" s="22">
        <f>IF(R43="",W43,IF(R43="N",IF(U43="E",180+W43,180-W43),IF(U43="E",360-W43,W43)))</f>
        <v>91.166666666666671</v>
      </c>
      <c r="Y43" s="22">
        <f>RADIANS(X43)</f>
        <v>1.5911585014014973</v>
      </c>
      <c r="Z43" s="64"/>
      <c r="AA43" s="58">
        <f>-M43*COS(Y43)</f>
        <v>0.49996050244812235</v>
      </c>
      <c r="AB43" s="58">
        <f>-M43*SIN(Y43)</f>
        <v>-24.550000804387363</v>
      </c>
      <c r="AC43" s="64"/>
      <c r="AD43" s="82">
        <f>$AA$40/$M$40*M43</f>
        <v>7.9404578407936996E-4</v>
      </c>
      <c r="AE43" s="82">
        <f>$AB$40/$M$40*M43</f>
        <v>4.3247881241880435E-4</v>
      </c>
      <c r="AF43" s="22">
        <f t="shared" si="0"/>
        <v>0.49916645666404297</v>
      </c>
      <c r="AG43" s="22">
        <f t="shared" si="0"/>
        <v>-24.55043328319978</v>
      </c>
      <c r="AH43" s="64"/>
      <c r="AI43" s="25">
        <f>A43</f>
        <v>2</v>
      </c>
      <c r="AJ43" s="82">
        <f t="shared" si="1"/>
        <v>721407.65229499748</v>
      </c>
      <c r="AK43" s="82">
        <f t="shared" si="1"/>
        <v>461666.19965202978</v>
      </c>
      <c r="AL43" s="66"/>
      <c r="AM43" s="9" t="str">
        <f>IF(A44=0,A43&amp;" - 1",A43&amp;" - "&amp;A44)</f>
        <v>2 - 3</v>
      </c>
      <c r="AN43" s="18">
        <f>AN42+F42+F43</f>
        <v>32.739999999990687</v>
      </c>
      <c r="AO43" s="18">
        <f>AN43*G43</f>
        <v>803.76699999939024</v>
      </c>
      <c r="AP43" s="9" t="str">
        <f>D43&amp;","&amp;C43</f>
        <v>461666.2,721407.65</v>
      </c>
    </row>
    <row r="44" spans="1:44" s="46" customFormat="1">
      <c r="A44" s="20">
        <f>A43+1</f>
        <v>3</v>
      </c>
      <c r="B44" s="44"/>
      <c r="C44" s="60">
        <v>721408.15</v>
      </c>
      <c r="D44" s="60">
        <v>461641.65</v>
      </c>
      <c r="E44" s="79"/>
      <c r="F44" s="72">
        <f>IF(C45=0,C44-$C$42,C44-C45)</f>
        <v>-3.0499999999301508</v>
      </c>
      <c r="G44" s="72">
        <f>IF(D45=0,D44-$D$42,D44-D45)</f>
        <v>2.9200000000419095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4.2224282113280118</v>
      </c>
      <c r="N44" s="22">
        <f>IF(F44=0,,ATAN(G44/F44))</f>
        <v>-0.76362605984998622</v>
      </c>
      <c r="O44" s="22">
        <f>ABS(DEGREES(N44))</f>
        <v>43.752550355608619</v>
      </c>
      <c r="P44" s="24" t="str">
        <f>TEXT(INT(O44),"00")</f>
        <v>43</v>
      </c>
      <c r="Q44" s="25" t="str">
        <f>TEXT((O44-P44)*60,"00")</f>
        <v>45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45</v>
      </c>
      <c r="U44" s="24" t="str">
        <f>IF(L44="",IF(G44&gt;0,"W","E"),"")</f>
        <v>W</v>
      </c>
      <c r="V44" s="44"/>
      <c r="W44" s="22">
        <f>IF(S44="due",90*(I44+K44),S44+T44/60)</f>
        <v>43.75</v>
      </c>
      <c r="X44" s="22">
        <f>IF(R44="",W44,IF(R44="N",IF(U44="E",180+W44,180-W44),IF(U44="E",360-W44,W44)))</f>
        <v>136.25</v>
      </c>
      <c r="Y44" s="22">
        <f>RADIANS(X44)</f>
        <v>2.3780111058422739</v>
      </c>
      <c r="Z44" s="64"/>
      <c r="AA44" s="58">
        <f>-M44*COS(Y44)</f>
        <v>3.050129972247789</v>
      </c>
      <c r="AB44" s="58">
        <f>-M44*SIN(Y44)</f>
        <v>-2.9198642352366959</v>
      </c>
      <c r="AC44" s="64"/>
      <c r="AD44" s="82">
        <f>$AA$40/$M$40*M44</f>
        <v>1.3654200276241296E-4</v>
      </c>
      <c r="AE44" s="82">
        <f>$AB$40/$M$40*M44</f>
        <v>7.4367907221418962E-5</v>
      </c>
      <c r="AF44" s="22">
        <f>AA44-AD44</f>
        <v>3.0499934302450264</v>
      </c>
      <c r="AG44" s="22">
        <f>AB44-AE44</f>
        <v>-2.9199386031439172</v>
      </c>
      <c r="AH44" s="64"/>
      <c r="AI44" s="25">
        <f>A44</f>
        <v>3</v>
      </c>
      <c r="AJ44" s="82">
        <f t="shared" si="1"/>
        <v>721408.15146145411</v>
      </c>
      <c r="AK44" s="82">
        <f t="shared" si="1"/>
        <v>461641.64921874658</v>
      </c>
      <c r="AL44" s="66"/>
      <c r="AM44" s="9" t="str">
        <f>IF(A45=0,A44&amp;" - 1",A44&amp;" - "&amp;A45)</f>
        <v>3 - 4</v>
      </c>
      <c r="AN44" s="18">
        <f>AN43+F43+F44</f>
        <v>29.190000000060536</v>
      </c>
      <c r="AO44" s="18">
        <f>AN44*G44</f>
        <v>85.234800001400103</v>
      </c>
      <c r="AP44" s="9" t="str">
        <f>D44&amp;","&amp;C44</f>
        <v>461641.65,721408.15</v>
      </c>
    </row>
    <row r="45" spans="1:44" s="46" customFormat="1">
      <c r="A45" s="20">
        <f t="shared" ref="A45:A46" si="2">A44+1</f>
        <v>4</v>
      </c>
      <c r="B45" s="44"/>
      <c r="C45" s="60">
        <v>721411.2</v>
      </c>
      <c r="D45" s="60">
        <v>461638.73</v>
      </c>
      <c r="E45" s="79"/>
      <c r="F45" s="72">
        <f t="shared" ref="F45:F46" si="3">IF(C46=0,C45-$C$42,C45-C46)</f>
        <v>-15.090000000083819</v>
      </c>
      <c r="G45" s="72">
        <f t="shared" ref="G45:G46" si="4">IF(D46=0,D45-$D$42,D45-D46)</f>
        <v>-0.38000000000465661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15.094783867367337</v>
      </c>
      <c r="N45" s="22">
        <f t="shared" ref="N45:N46" si="11">IF(F45=0,,ATAN(G45/F45))</f>
        <v>2.5176918853010054E-2</v>
      </c>
      <c r="O45" s="22">
        <f t="shared" ref="O45:O46" si="12">ABS(DEGREES(N45))</f>
        <v>1.4425311914208296</v>
      </c>
      <c r="P45" s="24" t="str">
        <f t="shared" ref="P45:P46" si="13">TEXT(INT(O45),"00")</f>
        <v>01</v>
      </c>
      <c r="Q45" s="25" t="str">
        <f t="shared" ref="Q45:Q46" si="14">TEXT((O45-P45)*60,"00")</f>
        <v>27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1.45</v>
      </c>
      <c r="X45" s="22">
        <f t="shared" ref="X45:X46" si="20">IF(R45="",W45,IF(R45="N",IF(U45="E",180+W45,180-W45),IF(U45="E",360-W45,W45)))</f>
        <v>181.45</v>
      </c>
      <c r="Y45" s="22">
        <f t="shared" ref="Y45:Y46" si="21">RADIANS(X45)</f>
        <v>3.1668999277437107</v>
      </c>
      <c r="Z45" s="64"/>
      <c r="AA45" s="58">
        <f t="shared" ref="AA45:AA46" si="22">-M45*COS(Y45)</f>
        <v>15.089950336861168</v>
      </c>
      <c r="AB45" s="58">
        <f t="shared" ref="AB45:AB46" si="23">-M45*SIN(Y45)</f>
        <v>0.38196705826121286</v>
      </c>
      <c r="AC45" s="64"/>
      <c r="AD45" s="82">
        <f t="shared" ref="AD45:AD46" si="24">$AA$40/$M$40*M45</f>
        <v>4.881248223443121E-4</v>
      </c>
      <c r="AE45" s="82">
        <f t="shared" ref="AE45:AE46" si="25">$AB$40/$M$40*M45</f>
        <v>2.6585827632642751E-4</v>
      </c>
      <c r="AF45" s="22">
        <f t="shared" ref="AF45:AF46" si="26">AA45-AD45</f>
        <v>15.089462212038823</v>
      </c>
      <c r="AG45" s="22">
        <f t="shared" ref="AG45:AG46" si="27">AB45-AE45</f>
        <v>0.38170119998488644</v>
      </c>
      <c r="AH45" s="64"/>
      <c r="AI45" s="25">
        <f t="shared" ref="AI45:AI46" si="28">A45</f>
        <v>4</v>
      </c>
      <c r="AJ45" s="82">
        <f t="shared" ref="AJ45:AJ46" si="29">AJ44+AF44</f>
        <v>721411.20145488437</v>
      </c>
      <c r="AK45" s="82">
        <f t="shared" ref="AK45:AK46" si="30">AK44+AG44</f>
        <v>461638.72928014345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11.050000000046566</v>
      </c>
      <c r="AO45" s="18">
        <f t="shared" ref="AO45:AO46" si="33">AN45*G45</f>
        <v>-4.1990000000691508</v>
      </c>
      <c r="AP45" s="9" t="str">
        <f t="shared" ref="AP45:AP46" si="34">D45&amp;","&amp;C45</f>
        <v>461638.73,721411.2</v>
      </c>
    </row>
    <row r="46" spans="1:44" s="46" customFormat="1">
      <c r="A46" s="20">
        <f t="shared" si="2"/>
        <v>5</v>
      </c>
      <c r="B46" s="44"/>
      <c r="C46" s="60">
        <v>721426.29</v>
      </c>
      <c r="D46" s="60">
        <v>461639.11</v>
      </c>
      <c r="E46" s="79"/>
      <c r="F46" s="72">
        <f t="shared" si="3"/>
        <v>2.0200000000186265</v>
      </c>
      <c r="G46" s="72">
        <f t="shared" si="4"/>
        <v>-27.35999999998603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27.434467372254758</v>
      </c>
      <c r="N46" s="22">
        <f t="shared" si="11"/>
        <v>-1.4970996285143401</v>
      </c>
      <c r="O46" s="22">
        <f t="shared" si="12"/>
        <v>85.777490224475088</v>
      </c>
      <c r="P46" s="24" t="str">
        <f t="shared" si="13"/>
        <v>85</v>
      </c>
      <c r="Q46" s="25" t="str">
        <f t="shared" si="14"/>
        <v>47</v>
      </c>
      <c r="R46" s="23" t="str">
        <f t="shared" si="15"/>
        <v>S</v>
      </c>
      <c r="S46" s="25" t="str">
        <f t="shared" si="16"/>
        <v>85</v>
      </c>
      <c r="T46" s="25" t="str">
        <f t="shared" si="17"/>
        <v>47</v>
      </c>
      <c r="U46" s="24" t="str">
        <f t="shared" si="18"/>
        <v>E</v>
      </c>
      <c r="V46" s="44"/>
      <c r="W46" s="22">
        <f t="shared" si="19"/>
        <v>85.783333333333331</v>
      </c>
      <c r="X46" s="22">
        <f t="shared" si="20"/>
        <v>274.2166666666667</v>
      </c>
      <c r="Y46" s="22">
        <f t="shared" si="21"/>
        <v>4.7859836971771177</v>
      </c>
      <c r="Z46" s="64"/>
      <c r="AA46" s="58">
        <f t="shared" si="22"/>
        <v>-2.0172097760040346</v>
      </c>
      <c r="AB46" s="58">
        <f t="shared" si="23"/>
        <v>27.360205860316633</v>
      </c>
      <c r="AC46" s="64"/>
      <c r="AD46" s="82">
        <f t="shared" si="24"/>
        <v>8.8715708882344314E-4</v>
      </c>
      <c r="AE46" s="82">
        <f t="shared" si="25"/>
        <v>4.8319209281883863E-4</v>
      </c>
      <c r="AF46" s="22">
        <f t="shared" si="26"/>
        <v>-2.018096933092858</v>
      </c>
      <c r="AG46" s="22">
        <f t="shared" si="27"/>
        <v>27.359722668223814</v>
      </c>
      <c r="AH46" s="64"/>
      <c r="AI46" s="25">
        <f t="shared" si="28"/>
        <v>5</v>
      </c>
      <c r="AJ46" s="82">
        <f t="shared" si="29"/>
        <v>721426.29091709643</v>
      </c>
      <c r="AK46" s="82">
        <f t="shared" si="30"/>
        <v>461639.11098134343</v>
      </c>
      <c r="AL46" s="66"/>
      <c r="AM46" s="9" t="str">
        <f t="shared" si="31"/>
        <v>5 - 1</v>
      </c>
      <c r="AN46" s="18">
        <f t="shared" si="32"/>
        <v>-2.0200000000186265</v>
      </c>
      <c r="AO46" s="18">
        <f t="shared" si="33"/>
        <v>55.267200000481402</v>
      </c>
      <c r="AP46" s="9" t="str">
        <f t="shared" si="34"/>
        <v>461639.11,721426.29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100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73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101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906.11030000152573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453.05515000076286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2.6880682396039452E-3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32149.147597718849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32000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32000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86.419102587767512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-2.6090051665832448E-3</v>
      </c>
      <c r="AB40" s="91">
        <f>SUM(AB42:AB65536)</f>
        <v>6.4714982925856424E-4</v>
      </c>
      <c r="AC40" s="91"/>
      <c r="AD40" s="91">
        <f>SUM(AD42:AD65536)</f>
        <v>-2.6090051665832452E-3</v>
      </c>
      <c r="AE40" s="91">
        <f>SUM(AE42:AE65536)</f>
        <v>6.4714982925856424E-4</v>
      </c>
      <c r="AF40" s="91">
        <f>SUM(AF42:AF65536)</f>
        <v>0</v>
      </c>
      <c r="AG40" s="91">
        <f>SUM(AG42:AG65536)</f>
        <v>3.7747582837255322E-15</v>
      </c>
      <c r="AH40" s="92"/>
      <c r="AI40" s="93">
        <v>1</v>
      </c>
      <c r="AJ40" s="92">
        <f>AJ44+AF44</f>
        <v>721509.05235192971</v>
      </c>
      <c r="AK40" s="92">
        <f>AK44+AG44</f>
        <v>461643.30308863556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-262.94000000006054</v>
      </c>
      <c r="G41" s="72">
        <f>IF(D42=0,D41-$D$41,D41-D42)</f>
        <v>782.95999999996275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825.93208267990985</v>
      </c>
      <c r="N41" s="36">
        <f>IF(F41=0,,ATAN(G41/F41))</f>
        <v>-1.2468021299698828</v>
      </c>
      <c r="O41" s="36">
        <f>ABS(DEGREES(N41))</f>
        <v>71.436499935195812</v>
      </c>
      <c r="P41" s="37" t="str">
        <f>TEXT(INT(O41),"00")</f>
        <v>71</v>
      </c>
      <c r="Q41" s="38" t="str">
        <f>TEXT((O41-P41)*60,"00")</f>
        <v>26</v>
      </c>
      <c r="R41" s="39" t="str">
        <f>IF(L41="",IF(F41&gt;0,"S","N"),"")</f>
        <v>N</v>
      </c>
      <c r="S41" s="25" t="str">
        <f>IF(L41="",IF(INT(Q41)=60,INT(P41+1),P41),"due")</f>
        <v>71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71.433333333333337</v>
      </c>
      <c r="X41" s="22">
        <f>IF(R41="",W41,IF(R41="N",IF(U41="E",180+W41,180-W41),IF(U41="E",360-W41,W41)))</f>
        <v>108.56666666666666</v>
      </c>
      <c r="Y41" s="22">
        <f>RADIANS(X41)</f>
        <v>1.8948457912485104</v>
      </c>
      <c r="Z41" s="64"/>
      <c r="AA41" s="58">
        <f>-M41*COS(Y41)</f>
        <v>262.98327194095054</v>
      </c>
      <c r="AB41" s="58">
        <f>-M41*SIN(Y41)</f>
        <v>-782.9454667339262</v>
      </c>
      <c r="AC41" s="64"/>
      <c r="AD41" s="22">
        <v>0</v>
      </c>
      <c r="AE41" s="22">
        <v>0</v>
      </c>
      <c r="AF41" s="22">
        <f t="shared" ref="AF41:AG43" si="0">AA41-AD41</f>
        <v>262.98327194095054</v>
      </c>
      <c r="AG41" s="22">
        <f t="shared" si="0"/>
        <v>-782.9454667339262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721491.56</v>
      </c>
      <c r="D42" s="60">
        <v>461667.26</v>
      </c>
      <c r="E42" s="79"/>
      <c r="F42" s="72">
        <f>IF(C43=0,C42-$C$42,C42-C43)</f>
        <v>-1.0099999998928979</v>
      </c>
      <c r="G42" s="72">
        <f>IF(D43=0,D42-$D$42,D42-D43)</f>
        <v>27.270000000018626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27.288697293949365</v>
      </c>
      <c r="N42" s="36">
        <f>IF(F42=0,,ATAN(G42/F42))</f>
        <v>-1.533776210924914</v>
      </c>
      <c r="O42" s="36">
        <f>ABS(DEGREES(N42))</f>
        <v>87.878903603564723</v>
      </c>
      <c r="P42" s="37" t="str">
        <f>TEXT(INT(O42),"00")</f>
        <v>87</v>
      </c>
      <c r="Q42" s="38" t="str">
        <f>TEXT((O42-P42)*60,"00")</f>
        <v>53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53</v>
      </c>
      <c r="U42" s="40" t="str">
        <f>IF(L42="",IF(G42&gt;0,"W","E"),"")</f>
        <v>W</v>
      </c>
      <c r="V42" s="44"/>
      <c r="W42" s="22">
        <f>IF(S42="due",90*(I42+K42),S42+T42/60)</f>
        <v>87.88333333333334</v>
      </c>
      <c r="X42" s="22">
        <f>IF(R42="",W42,IF(R42="N",IF(U42="E",180+W42,180-W42),IF(U42="E",360-W42,W42)))</f>
        <v>92.11666666666666</v>
      </c>
      <c r="Y42" s="22">
        <f>RADIANS(X42)</f>
        <v>1.607739129295443</v>
      </c>
      <c r="Z42" s="64"/>
      <c r="AA42" s="58">
        <f>-M42*COS(Y42)</f>
        <v>1.0078916612919051</v>
      </c>
      <c r="AB42" s="58">
        <f>-M42*SIN(Y42)</f>
        <v>-27.270078005020405</v>
      </c>
      <c r="AC42" s="64"/>
      <c r="AD42" s="82">
        <f>$AA$40/$M$40*M42</f>
        <v>-8.2384970564734652E-4</v>
      </c>
      <c r="AE42" s="82">
        <f>$AB$40/$M$40*M42</f>
        <v>2.04351529530552E-4</v>
      </c>
      <c r="AF42" s="22">
        <f t="shared" si="0"/>
        <v>1.0087155109975525</v>
      </c>
      <c r="AG42" s="22">
        <f t="shared" si="0"/>
        <v>-27.270282356549934</v>
      </c>
      <c r="AH42" s="63"/>
      <c r="AI42" s="38">
        <f>A42</f>
        <v>1</v>
      </c>
      <c r="AJ42" s="82">
        <f t="shared" ref="AJ42:AK44" si="1">AJ41+AF41</f>
        <v>721491.60327194096</v>
      </c>
      <c r="AK42" s="82">
        <f t="shared" si="1"/>
        <v>461667.27453326603</v>
      </c>
      <c r="AL42" s="66"/>
      <c r="AM42" s="9" t="str">
        <f>IF(A43=0,A42&amp;" - 1",A42&amp;" - "&amp;A43)</f>
        <v>1 - 2</v>
      </c>
      <c r="AN42" s="18">
        <f>F42</f>
        <v>-1.0099999998928979</v>
      </c>
      <c r="AO42" s="18">
        <f>AN42*G42</f>
        <v>-27.54269999709814</v>
      </c>
      <c r="AP42" s="9" t="str">
        <f>D42&amp;","&amp;C42</f>
        <v>461667.26,721491.56</v>
      </c>
    </row>
    <row r="43" spans="1:44">
      <c r="A43" s="20">
        <f>A42+1</f>
        <v>2</v>
      </c>
      <c r="B43" s="44"/>
      <c r="C43" s="60">
        <v>721492.57</v>
      </c>
      <c r="D43" s="60">
        <v>461639.99</v>
      </c>
      <c r="E43" s="79"/>
      <c r="F43" s="72">
        <f>IF(C44=0,C43-$C$42,C43-C44)</f>
        <v>-13.710000000079162</v>
      </c>
      <c r="G43" s="72">
        <f>IF(D44=0,D43-$D$42,D43-D44)</f>
        <v>-0.47999999998137355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13.718400052562718</v>
      </c>
      <c r="N43" s="36">
        <f>IF(F43=0,,ATAN(G43/F43))</f>
        <v>3.4996646355596593E-2</v>
      </c>
      <c r="O43" s="36">
        <f>ABS(DEGREES(N43))</f>
        <v>2.0051601332875784</v>
      </c>
      <c r="P43" s="37" t="str">
        <f>TEXT(INT(O43),"00")</f>
        <v>02</v>
      </c>
      <c r="Q43" s="38" t="str">
        <f>TEXT((O43-P43)*60,"00")</f>
        <v>00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00</v>
      </c>
      <c r="U43" s="40" t="str">
        <f>IF(L43="",IF(G43&gt;0,"W","E"),"")</f>
        <v>E</v>
      </c>
      <c r="V43" s="44"/>
      <c r="W43" s="22">
        <f>IF(S43="due",90*(I43+K43),S43+T43/60)</f>
        <v>2</v>
      </c>
      <c r="X43" s="22">
        <f>IF(R43="",W43,IF(R43="N",IF(U43="E",180+W43,180-W43),IF(U43="E",360-W43,W43)))</f>
        <v>182</v>
      </c>
      <c r="Y43" s="22">
        <f>RADIANS(X43)</f>
        <v>3.1764992386296798</v>
      </c>
      <c r="Z43" s="64"/>
      <c r="AA43" s="58">
        <f>-M43*COS(Y43)</f>
        <v>13.710043173909462</v>
      </c>
      <c r="AB43" s="58">
        <f>-M43*SIN(Y43)</f>
        <v>0.47876525739800074</v>
      </c>
      <c r="AC43" s="64"/>
      <c r="AD43" s="82">
        <f>$AA$40/$M$40*M43</f>
        <v>-4.1416047543472409E-4</v>
      </c>
      <c r="AE43" s="82">
        <f>$AB$40/$M$40*M43</f>
        <v>1.0273029904123638E-4</v>
      </c>
      <c r="AF43" s="22">
        <f t="shared" si="0"/>
        <v>13.710457334384897</v>
      </c>
      <c r="AG43" s="22">
        <f t="shared" si="0"/>
        <v>0.47866252709895951</v>
      </c>
      <c r="AH43" s="64"/>
      <c r="AI43" s="25">
        <f>A43</f>
        <v>2</v>
      </c>
      <c r="AJ43" s="82">
        <f t="shared" si="1"/>
        <v>721492.61198745191</v>
      </c>
      <c r="AK43" s="82">
        <f t="shared" si="1"/>
        <v>461640.00425090949</v>
      </c>
      <c r="AL43" s="66"/>
      <c r="AM43" s="9" t="str">
        <f>IF(A44=0,A43&amp;" - 1",A43&amp;" - "&amp;A44)</f>
        <v>2 - 3</v>
      </c>
      <c r="AN43" s="18">
        <f>AN42+F42+F43</f>
        <v>-15.729999999864958</v>
      </c>
      <c r="AO43" s="18">
        <f>AN43*G43</f>
        <v>7.5503999996421856</v>
      </c>
      <c r="AP43" s="9" t="str">
        <f>D43&amp;","&amp;C43</f>
        <v>461639.99,721492.57</v>
      </c>
    </row>
    <row r="44" spans="1:44" s="46" customFormat="1">
      <c r="A44" s="20">
        <f>A43+1</f>
        <v>3</v>
      </c>
      <c r="B44" s="44"/>
      <c r="C44" s="60">
        <v>721506.28</v>
      </c>
      <c r="D44" s="60">
        <v>461640.47</v>
      </c>
      <c r="E44" s="79"/>
      <c r="F44" s="72">
        <f>IF(C45=0,C44-$C$42,C44-C45)</f>
        <v>-2.7299999999813735</v>
      </c>
      <c r="G44" s="72">
        <f>IF(D45=0,D44-$D$42,D44-D45)</f>
        <v>-2.8200000000069849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3.9249585984998232</v>
      </c>
      <c r="N44" s="22">
        <f>IF(F44=0,,ATAN(G44/F44))</f>
        <v>0.80161295840649793</v>
      </c>
      <c r="O44" s="22">
        <f>ABS(DEGREES(N44))</f>
        <v>45.929039319688336</v>
      </c>
      <c r="P44" s="24" t="str">
        <f>TEXT(INT(O44),"00")</f>
        <v>45</v>
      </c>
      <c r="Q44" s="25" t="str">
        <f>TEXT((O44-P44)*60,"00")</f>
        <v>56</v>
      </c>
      <c r="R44" s="23" t="str">
        <f>IF(L44="",IF(F44&gt;0,"S","N"),"")</f>
        <v>N</v>
      </c>
      <c r="S44" s="25" t="str">
        <f>IF(L44="",IF(INT(Q44)=60,INT(P44+1),P44),"due")</f>
        <v>45</v>
      </c>
      <c r="T44" s="25" t="str">
        <f>IF(L44="",IF(INT(Q44)=60,"00",Q44),L44)</f>
        <v>56</v>
      </c>
      <c r="U44" s="24" t="str">
        <f>IF(L44="",IF(G44&gt;0,"W","E"),"")</f>
        <v>E</v>
      </c>
      <c r="V44" s="44"/>
      <c r="W44" s="22">
        <f>IF(S44="due",90*(I44+K44),S44+T44/60)</f>
        <v>45.93333333333333</v>
      </c>
      <c r="X44" s="22">
        <f>IF(R44="",W44,IF(R44="N",IF(U44="E",180+W44,180-W44),IF(U44="E",360-W44,W44)))</f>
        <v>225.93333333333334</v>
      </c>
      <c r="Y44" s="22">
        <f>RADIANS(X44)</f>
        <v>3.943280556672522</v>
      </c>
      <c r="Z44" s="64"/>
      <c r="AA44" s="58">
        <f>-M44*COS(Y44)</f>
        <v>2.7297886483277987</v>
      </c>
      <c r="AB44" s="58">
        <f>-M44*SIN(Y44)</f>
        <v>2.8202045910533489</v>
      </c>
      <c r="AC44" s="64"/>
      <c r="AD44" s="82">
        <f>$AA$40/$M$40*M44</f>
        <v>-1.1849506596890837E-4</v>
      </c>
      <c r="AE44" s="82">
        <f>$AB$40/$M$40*M44</f>
        <v>2.9392069702256227E-5</v>
      </c>
      <c r="AF44" s="22">
        <f>AA44-AD44</f>
        <v>2.7299071433937674</v>
      </c>
      <c r="AG44" s="22">
        <f>AB44-AE44</f>
        <v>2.8201751989836468</v>
      </c>
      <c r="AH44" s="64"/>
      <c r="AI44" s="25">
        <f>A44</f>
        <v>3</v>
      </c>
      <c r="AJ44" s="82">
        <f t="shared" si="1"/>
        <v>721506.32244478632</v>
      </c>
      <c r="AK44" s="82">
        <f t="shared" si="1"/>
        <v>461640.4829134366</v>
      </c>
      <c r="AL44" s="66"/>
      <c r="AM44" s="9" t="str">
        <f>IF(A45=0,A44&amp;" - 1",A44&amp;" - "&amp;A45)</f>
        <v>3 - 4</v>
      </c>
      <c r="AN44" s="18">
        <f>AN43+F43+F44</f>
        <v>-32.169999999925494</v>
      </c>
      <c r="AO44" s="18">
        <f>AN44*G44</f>
        <v>90.719400000014602</v>
      </c>
      <c r="AP44" s="9" t="str">
        <f>D44&amp;","&amp;C44</f>
        <v>461640.47,721506.28</v>
      </c>
    </row>
    <row r="45" spans="1:44" s="46" customFormat="1">
      <c r="A45" s="20">
        <f t="shared" ref="A45:A46" si="2">A44+1</f>
        <v>4</v>
      </c>
      <c r="B45" s="44"/>
      <c r="C45" s="60">
        <v>721509.01</v>
      </c>
      <c r="D45" s="60">
        <v>461643.29</v>
      </c>
      <c r="E45" s="79"/>
      <c r="F45" s="72">
        <f t="shared" ref="F45:F46" si="3">IF(C46=0,C45-$C$42,C45-C46)</f>
        <v>0.33999999996740371</v>
      </c>
      <c r="G45" s="72">
        <f t="shared" ref="G45:G46" si="4">IF(D46=0,D45-$D$42,D45-D46)</f>
        <v>-24.369999999995343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24.37237165315987</v>
      </c>
      <c r="N45" s="22">
        <f t="shared" ref="N45:N46" si="11">IF(F45=0,,ATAN(G45/F45))</f>
        <v>-1.5568456520883802</v>
      </c>
      <c r="O45" s="22">
        <f t="shared" ref="O45:O46" si="12">ABS(DEGREES(N45))</f>
        <v>89.200685217956703</v>
      </c>
      <c r="P45" s="24" t="str">
        <f t="shared" ref="P45:P46" si="13">TEXT(INT(O45),"00")</f>
        <v>89</v>
      </c>
      <c r="Q45" s="25" t="str">
        <f t="shared" ref="Q45:Q46" si="14">TEXT((O45-P45)*60,"00")</f>
        <v>12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12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89.2</v>
      </c>
      <c r="X45" s="22">
        <f t="shared" ref="X45:X46" si="20">IF(R45="",W45,IF(R45="N",IF(U45="E",180+W45,180-W45),IF(U45="E",360-W45,W45)))</f>
        <v>270.8</v>
      </c>
      <c r="Y45" s="22">
        <f t="shared" ref="Y45:Y46" si="21">RADIANS(X45)</f>
        <v>4.7263516144006443</v>
      </c>
      <c r="Z45" s="64"/>
      <c r="AA45" s="58">
        <f t="shared" ref="AA45:AA46" si="22">-M45*COS(Y45)</f>
        <v>-0.34029144831408625</v>
      </c>
      <c r="AB45" s="58">
        <f t="shared" ref="AB45:AB46" si="23">-M45*SIN(Y45)</f>
        <v>24.369995932087374</v>
      </c>
      <c r="AC45" s="64"/>
      <c r="AD45" s="82">
        <f t="shared" ref="AD45:AD46" si="24">$AA$40/$M$40*M45</f>
        <v>-7.3580541409118785E-4</v>
      </c>
      <c r="AE45" s="82">
        <f t="shared" ref="AE45:AE46" si="25">$AB$40/$M$40*M45</f>
        <v>1.8251261216176138E-4</v>
      </c>
      <c r="AF45" s="22">
        <f t="shared" ref="AF45:AF46" si="26">AA45-AD45</f>
        <v>-0.33955564289999507</v>
      </c>
      <c r="AG45" s="22">
        <f t="shared" ref="AG45:AG46" si="27">AB45-AE45</f>
        <v>24.369813419475211</v>
      </c>
      <c r="AH45" s="64"/>
      <c r="AI45" s="25">
        <f t="shared" ref="AI45:AI46" si="28">A45</f>
        <v>4</v>
      </c>
      <c r="AJ45" s="82">
        <f t="shared" ref="AJ45:AJ46" si="29">AJ44+AF44</f>
        <v>721509.05235192971</v>
      </c>
      <c r="AK45" s="82">
        <f t="shared" ref="AK45:AK46" si="30">AK44+AG44</f>
        <v>461643.30308863556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-34.559999999939464</v>
      </c>
      <c r="AO45" s="18">
        <f t="shared" ref="AO45:AO46" si="33">AN45*G45</f>
        <v>842.22719999836386</v>
      </c>
      <c r="AP45" s="9" t="str">
        <f t="shared" ref="AP45:AP46" si="34">D45&amp;","&amp;C45</f>
        <v>461643.29,721509.01</v>
      </c>
    </row>
    <row r="46" spans="1:44" s="46" customFormat="1">
      <c r="A46" s="20">
        <f t="shared" si="2"/>
        <v>5</v>
      </c>
      <c r="B46" s="44"/>
      <c r="C46" s="60">
        <v>721508.67</v>
      </c>
      <c r="D46" s="60">
        <v>461667.66</v>
      </c>
      <c r="E46" s="79"/>
      <c r="F46" s="72">
        <f t="shared" si="3"/>
        <v>17.10999999998603</v>
      </c>
      <c r="G46" s="72">
        <f t="shared" si="4"/>
        <v>0.3999999999650754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17.114674989595741</v>
      </c>
      <c r="N46" s="22">
        <f t="shared" si="11"/>
        <v>2.3373883821512401E-2</v>
      </c>
      <c r="O46" s="22">
        <f t="shared" si="12"/>
        <v>1.3392248938017766</v>
      </c>
      <c r="P46" s="24" t="str">
        <f t="shared" si="13"/>
        <v>01</v>
      </c>
      <c r="Q46" s="25" t="str">
        <f t="shared" si="14"/>
        <v>20</v>
      </c>
      <c r="R46" s="23" t="str">
        <f t="shared" si="15"/>
        <v>S</v>
      </c>
      <c r="S46" s="25" t="str">
        <f t="shared" si="16"/>
        <v>01</v>
      </c>
      <c r="T46" s="25" t="str">
        <f t="shared" si="17"/>
        <v>20</v>
      </c>
      <c r="U46" s="24" t="str">
        <f t="shared" si="18"/>
        <v>W</v>
      </c>
      <c r="V46" s="44"/>
      <c r="W46" s="22">
        <f t="shared" si="19"/>
        <v>1.3333333333333333</v>
      </c>
      <c r="X46" s="22">
        <f t="shared" si="20"/>
        <v>1.3333333333333333</v>
      </c>
      <c r="Y46" s="22">
        <f t="shared" si="21"/>
        <v>2.3271056693257727E-2</v>
      </c>
      <c r="Z46" s="64"/>
      <c r="AA46" s="58">
        <f t="shared" si="22"/>
        <v>-17.110041040381663</v>
      </c>
      <c r="AB46" s="58">
        <f t="shared" si="23"/>
        <v>-0.3982406256890561</v>
      </c>
      <c r="AC46" s="64"/>
      <c r="AD46" s="82">
        <f t="shared" si="24"/>
        <v>-5.1669450544107815E-4</v>
      </c>
      <c r="AE46" s="82">
        <f t="shared" si="25"/>
        <v>1.281633188227583E-4</v>
      </c>
      <c r="AF46" s="22">
        <f t="shared" si="26"/>
        <v>-17.109524345876221</v>
      </c>
      <c r="AG46" s="22">
        <f t="shared" si="27"/>
        <v>-0.39836878900787887</v>
      </c>
      <c r="AH46" s="64"/>
      <c r="AI46" s="25">
        <f t="shared" si="28"/>
        <v>5</v>
      </c>
      <c r="AJ46" s="82">
        <f t="shared" si="29"/>
        <v>721508.7127962868</v>
      </c>
      <c r="AK46" s="82">
        <f t="shared" si="30"/>
        <v>461667.67290205503</v>
      </c>
      <c r="AL46" s="66"/>
      <c r="AM46" s="9" t="str">
        <f t="shared" si="31"/>
        <v>5 - 1</v>
      </c>
      <c r="AN46" s="18">
        <f t="shared" si="32"/>
        <v>-17.10999999998603</v>
      </c>
      <c r="AO46" s="18">
        <f t="shared" si="33"/>
        <v>-6.8439999993968526</v>
      </c>
      <c r="AP46" s="9" t="str">
        <f t="shared" si="34"/>
        <v>461667.66,721508.67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72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924.01939999808508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462.00969999904254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4.5293841275832226E-3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19555.138660816618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88.57273466299182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-4.4540452491794724E-3</v>
      </c>
      <c r="AB40" s="91">
        <f>SUM(AB42:AB65536)</f>
        <v>-8.2267945973180101E-4</v>
      </c>
      <c r="AC40" s="91"/>
      <c r="AD40" s="91">
        <f>SUM(AD42:AD65536)</f>
        <v>-4.4540452491794733E-3</v>
      </c>
      <c r="AE40" s="91">
        <f>SUM(AE42:AE65536)</f>
        <v>-8.2267945973180123E-4</v>
      </c>
      <c r="AF40" s="91">
        <f>SUM(AF42:AF65536)</f>
        <v>0</v>
      </c>
      <c r="AG40" s="91">
        <f>SUM(AG42:AG65536)</f>
        <v>2.1649348980190553E-15</v>
      </c>
      <c r="AH40" s="92"/>
      <c r="AI40" s="93">
        <v>1</v>
      </c>
      <c r="AJ40" s="92">
        <f>AJ44+AF44</f>
        <v>721441.49193738203</v>
      </c>
      <c r="AK40" s="92">
        <f>AK44+AG44</f>
        <v>461666.85129691102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-195.65000000002328</v>
      </c>
      <c r="G41" s="72">
        <f>IF(D42=0,D41-$D$41,D41-D42)</f>
        <v>783.75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807.80132767903342</v>
      </c>
      <c r="N41" s="36">
        <f>IF(F41=0,,ATAN(G41/F41))</f>
        <v>-1.3261629416030323</v>
      </c>
      <c r="O41" s="36">
        <f>ABS(DEGREES(N41))</f>
        <v>75.983539500508002</v>
      </c>
      <c r="P41" s="37" t="str">
        <f>TEXT(INT(O41),"00")</f>
        <v>75</v>
      </c>
      <c r="Q41" s="38" t="str">
        <f>TEXT((O41-P41)*60,"00")</f>
        <v>59</v>
      </c>
      <c r="R41" s="39" t="str">
        <f>IF(L41="",IF(F41&gt;0,"S","N"),"")</f>
        <v>N</v>
      </c>
      <c r="S41" s="25" t="str">
        <f>IF(L41="",IF(INT(Q41)=60,INT(P41+1),P41),"due")</f>
        <v>75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75.983333333333334</v>
      </c>
      <c r="X41" s="22">
        <f>IF(R41="",W41,IF(R41="N",IF(U41="E",180+W41,180-W41),IF(U41="E",360-W41,W41)))</f>
        <v>104.01666666666667</v>
      </c>
      <c r="Y41" s="22">
        <f>RADIANS(X41)</f>
        <v>1.8154333102827684</v>
      </c>
      <c r="Z41" s="64"/>
      <c r="AA41" s="58">
        <f>-M41*COS(Y41)</f>
        <v>195.65282016325253</v>
      </c>
      <c r="AB41" s="58">
        <f>-M41*SIN(Y41)</f>
        <v>-783.74929598831227</v>
      </c>
      <c r="AC41" s="64"/>
      <c r="AD41" s="22">
        <v>0</v>
      </c>
      <c r="AE41" s="22">
        <v>0</v>
      </c>
      <c r="AF41" s="22">
        <f t="shared" ref="AF41:AG43" si="0">AA41-AD41</f>
        <v>195.65282016325253</v>
      </c>
      <c r="AG41" s="22">
        <f t="shared" si="0"/>
        <v>-783.74929598831227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721424.27</v>
      </c>
      <c r="D42" s="60">
        <v>461666.47</v>
      </c>
      <c r="E42" s="79"/>
      <c r="F42" s="72">
        <f>IF(C43=0,C42-$C$42,C42-C43)</f>
        <v>-2.0200000000186265</v>
      </c>
      <c r="G42" s="72">
        <f>IF(D43=0,D42-$D$42,D42-D43)</f>
        <v>27.35999999998603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27.434467372254758</v>
      </c>
      <c r="N42" s="36">
        <f>IF(F42=0,,ATAN(G42/F42))</f>
        <v>-1.4970996285143401</v>
      </c>
      <c r="O42" s="36">
        <f>ABS(DEGREES(N42))</f>
        <v>85.777490224475088</v>
      </c>
      <c r="P42" s="37" t="str">
        <f>TEXT(INT(O42),"00")</f>
        <v>85</v>
      </c>
      <c r="Q42" s="38" t="str">
        <f>TEXT((O42-P42)*60,"00")</f>
        <v>47</v>
      </c>
      <c r="R42" s="39" t="str">
        <f>IF(L42="",IF(F42&gt;0,"S","N"),"")</f>
        <v>N</v>
      </c>
      <c r="S42" s="25" t="str">
        <f>IF(L42="",IF(INT(Q42)=60,INT(P42+1),P42),"due")</f>
        <v>85</v>
      </c>
      <c r="T42" s="38" t="str">
        <f>IF(L42="",IF(INT(Q42)=60,"00",Q42),L42)</f>
        <v>47</v>
      </c>
      <c r="U42" s="40" t="str">
        <f>IF(L42="",IF(G42&gt;0,"W","E"),"")</f>
        <v>W</v>
      </c>
      <c r="V42" s="44"/>
      <c r="W42" s="22">
        <f>IF(S42="due",90*(I42+K42),S42+T42/60)</f>
        <v>85.783333333333331</v>
      </c>
      <c r="X42" s="22">
        <f>IF(R42="",W42,IF(R42="N",IF(U42="E",180+W42,180-W42),IF(U42="E",360-W42,W42)))</f>
        <v>94.216666666666669</v>
      </c>
      <c r="Y42" s="22">
        <f>RADIANS(X42)</f>
        <v>1.6443910435873241</v>
      </c>
      <c r="Z42" s="64"/>
      <c r="AA42" s="58">
        <f>-M42*COS(Y42)</f>
        <v>2.0172097760040257</v>
      </c>
      <c r="AB42" s="58">
        <f>-M42*SIN(Y42)</f>
        <v>-27.360205860316633</v>
      </c>
      <c r="AC42" s="64"/>
      <c r="AD42" s="82">
        <f>$AA$40/$M$40*M42</f>
        <v>-1.3795933876050547E-3</v>
      </c>
      <c r="AE42" s="82">
        <f>$AB$40/$M$40*M42</f>
        <v>-2.5481625786661586E-4</v>
      </c>
      <c r="AF42" s="22">
        <f t="shared" si="0"/>
        <v>2.0185893693916306</v>
      </c>
      <c r="AG42" s="22">
        <f t="shared" si="0"/>
        <v>-27.359951044058764</v>
      </c>
      <c r="AH42" s="63"/>
      <c r="AI42" s="38">
        <f>A42</f>
        <v>1</v>
      </c>
      <c r="AJ42" s="82">
        <f t="shared" ref="AJ42:AK44" si="1">AJ41+AF41</f>
        <v>721424.27282016329</v>
      </c>
      <c r="AK42" s="82">
        <f t="shared" si="1"/>
        <v>461666.47070401168</v>
      </c>
      <c r="AL42" s="66"/>
      <c r="AM42" s="9" t="str">
        <f>IF(A43=0,A42&amp;" - 1",A42&amp;" - "&amp;A43)</f>
        <v>1 - 2</v>
      </c>
      <c r="AN42" s="18">
        <f>F42</f>
        <v>-2.0200000000186265</v>
      </c>
      <c r="AO42" s="18">
        <f>AN42*G42</f>
        <v>-55.267200000481402</v>
      </c>
      <c r="AP42" s="9" t="str">
        <f>D42&amp;","&amp;C42</f>
        <v>461666.47,721424.27</v>
      </c>
    </row>
    <row r="43" spans="1:44">
      <c r="A43" s="20">
        <f>A42+1</f>
        <v>2</v>
      </c>
      <c r="B43" s="44"/>
      <c r="C43" s="60">
        <v>721426.29</v>
      </c>
      <c r="D43" s="60">
        <v>461639.11</v>
      </c>
      <c r="E43" s="79"/>
      <c r="F43" s="72">
        <f>IF(C44=0,C43-$C$42,C43-C44)</f>
        <v>-16.489999999990687</v>
      </c>
      <c r="G43" s="72">
        <f>IF(D44=0,D43-$D$42,D43-D44)</f>
        <v>-0.3500000000349246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16.493713954101342</v>
      </c>
      <c r="N43" s="36">
        <f>IF(F43=0,,ATAN(G43/F43))</f>
        <v>2.122179841757952E-2</v>
      </c>
      <c r="O43" s="36">
        <f>ABS(DEGREES(N43))</f>
        <v>1.2159194830047155</v>
      </c>
      <c r="P43" s="37" t="str">
        <f>TEXT(INT(O43),"00")</f>
        <v>01</v>
      </c>
      <c r="Q43" s="38" t="str">
        <f>TEXT((O43-P43)*60,"00")</f>
        <v>13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13</v>
      </c>
      <c r="U43" s="40" t="str">
        <f>IF(L43="",IF(G43&gt;0,"W","E"),"")</f>
        <v>E</v>
      </c>
      <c r="V43" s="44"/>
      <c r="W43" s="22">
        <f>IF(S43="due",90*(I43+K43),S43+T43/60)</f>
        <v>1.2166666666666668</v>
      </c>
      <c r="X43" s="22">
        <f>IF(R43="",W43,IF(R43="N",IF(U43="E",180+W43,180-W43),IF(U43="E",360-W43,W43)))</f>
        <v>181.21666666666667</v>
      </c>
      <c r="Y43" s="22">
        <f>RADIANS(X43)</f>
        <v>3.162827492822391</v>
      </c>
      <c r="Z43" s="64"/>
      <c r="AA43" s="58">
        <f>-M43*COS(Y43)</f>
        <v>16.489995434303264</v>
      </c>
      <c r="AB43" s="58">
        <f>-M43*SIN(Y43)</f>
        <v>0.35021504304480738</v>
      </c>
      <c r="AC43" s="64"/>
      <c r="AD43" s="82">
        <f>$AA$40/$M$40*M43</f>
        <v>-8.2941718530099161E-4</v>
      </c>
      <c r="AE43" s="82">
        <f>$AB$40/$M$40*M43</f>
        <v>-1.5319657608359343E-4</v>
      </c>
      <c r="AF43" s="22">
        <f t="shared" si="0"/>
        <v>16.490824851488565</v>
      </c>
      <c r="AG43" s="22">
        <f t="shared" si="0"/>
        <v>0.35036823962089098</v>
      </c>
      <c r="AH43" s="64"/>
      <c r="AI43" s="25">
        <f>A43</f>
        <v>2</v>
      </c>
      <c r="AJ43" s="82">
        <f t="shared" si="1"/>
        <v>721426.29140953266</v>
      </c>
      <c r="AK43" s="82">
        <f t="shared" si="1"/>
        <v>461639.11075296759</v>
      </c>
      <c r="AL43" s="66"/>
      <c r="AM43" s="9" t="str">
        <f>IF(A44=0,A43&amp;" - 1",A43&amp;" - "&amp;A44)</f>
        <v>2 - 3</v>
      </c>
      <c r="AN43" s="18">
        <f>AN42+F42+F43</f>
        <v>-20.53000000002794</v>
      </c>
      <c r="AO43" s="18">
        <f>AN43*G43</f>
        <v>7.1855000007267806</v>
      </c>
      <c r="AP43" s="9" t="str">
        <f>D43&amp;","&amp;C43</f>
        <v>461639.11,721426.29</v>
      </c>
    </row>
    <row r="44" spans="1:44" s="46" customFormat="1">
      <c r="A44" s="20">
        <f>A43+1</f>
        <v>3</v>
      </c>
      <c r="B44" s="44"/>
      <c r="C44" s="60">
        <v>721442.78</v>
      </c>
      <c r="D44" s="60">
        <v>461639.46</v>
      </c>
      <c r="E44" s="79"/>
      <c r="F44" s="72">
        <f>IF(C45=0,C44-$C$42,C44-C45)</f>
        <v>1.2900000000372529</v>
      </c>
      <c r="G44" s="72">
        <f>IF(D45=0,D44-$D$42,D44-D45)</f>
        <v>-27.389999999955762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27.420361047908774</v>
      </c>
      <c r="N44" s="22">
        <f>IF(F44=0,,ATAN(G44/F44))</f>
        <v>-1.5237336231364469</v>
      </c>
      <c r="O44" s="22">
        <f>ABS(DEGREES(N44))</f>
        <v>87.303505707895937</v>
      </c>
      <c r="P44" s="24" t="str">
        <f>TEXT(INT(O44),"00")</f>
        <v>87</v>
      </c>
      <c r="Q44" s="25" t="str">
        <f>TEXT((O44-P44)*60,"00")</f>
        <v>18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18</v>
      </c>
      <c r="U44" s="24" t="str">
        <f>IF(L44="",IF(G44&gt;0,"W","E"),"")</f>
        <v>E</v>
      </c>
      <c r="V44" s="44"/>
      <c r="W44" s="22">
        <f>IF(S44="due",90*(I44+K44),S44+T44/60)</f>
        <v>87.3</v>
      </c>
      <c r="X44" s="22">
        <f>IF(R44="",W44,IF(R44="N",IF(U44="E",180+W44,180-W44),IF(U44="E",360-W44,W44)))</f>
        <v>272.7</v>
      </c>
      <c r="Y44" s="22">
        <f>RADIANS(X44)</f>
        <v>4.7595128701885363</v>
      </c>
      <c r="Z44" s="64"/>
      <c r="AA44" s="58">
        <f>-M44*COS(Y44)</f>
        <v>-1.2916758861439077</v>
      </c>
      <c r="AB44" s="58">
        <f>-M44*SIN(Y44)</f>
        <v>27.389921018557668</v>
      </c>
      <c r="AC44" s="64"/>
      <c r="AD44" s="82">
        <f>$AA$40/$M$40*M44</f>
        <v>-1.3788840247613346E-3</v>
      </c>
      <c r="AE44" s="82">
        <f>$AB$40/$M$40*M44</f>
        <v>-2.5468523579378596E-4</v>
      </c>
      <c r="AF44" s="22">
        <f>AA44-AD44</f>
        <v>-1.2902970021191464</v>
      </c>
      <c r="AG44" s="22">
        <f>AB44-AE44</f>
        <v>27.390175703793464</v>
      </c>
      <c r="AH44" s="64"/>
      <c r="AI44" s="25">
        <f>A44</f>
        <v>3</v>
      </c>
      <c r="AJ44" s="82">
        <f t="shared" si="1"/>
        <v>721442.7822343841</v>
      </c>
      <c r="AK44" s="82">
        <f t="shared" si="1"/>
        <v>461639.46112120722</v>
      </c>
      <c r="AL44" s="66"/>
      <c r="AM44" s="9" t="str">
        <f>IF(A45=0,A44&amp;" - 1",A44&amp;" - "&amp;A45)</f>
        <v>3 - 4</v>
      </c>
      <c r="AN44" s="18">
        <f>AN43+F43+F44</f>
        <v>-35.729999999981374</v>
      </c>
      <c r="AO44" s="18">
        <f>AN44*G44</f>
        <v>978.64469999790924</v>
      </c>
      <c r="AP44" s="9" t="str">
        <f>D44&amp;","&amp;C44</f>
        <v>461639.46,721442.78</v>
      </c>
    </row>
    <row r="45" spans="1:44" s="46" customFormat="1">
      <c r="A45" s="20">
        <f>A44+1</f>
        <v>4</v>
      </c>
      <c r="B45" s="44"/>
      <c r="C45" s="60">
        <v>721441.49</v>
      </c>
      <c r="D45" s="60">
        <v>461666.85</v>
      </c>
      <c r="E45" s="79"/>
      <c r="F45" s="72">
        <f>IF(C46=0,C45-$C$42,C45-C46)</f>
        <v>17.21999999997206</v>
      </c>
      <c r="G45" s="72">
        <f>IF(D46=0,D45-$D$42,D45-D46)</f>
        <v>0.38000000000465661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17.224192288726961</v>
      </c>
      <c r="N45" s="22">
        <f>IF(F45=0,,ATAN(G45/F45))</f>
        <v>2.2063782540107255E-2</v>
      </c>
      <c r="O45" s="22">
        <f>ABS(DEGREES(N45))</f>
        <v>1.2641616196425807</v>
      </c>
      <c r="P45" s="24" t="str">
        <f>TEXT(INT(O45),"00")</f>
        <v>01</v>
      </c>
      <c r="Q45" s="25" t="str">
        <f>TEXT((O45-P45)*60,"00")</f>
        <v>16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16</v>
      </c>
      <c r="U45" s="24" t="str">
        <f>IF(L45="",IF(G45&gt;0,"W","E"),"")</f>
        <v>W</v>
      </c>
      <c r="V45" s="44"/>
      <c r="W45" s="22">
        <f>IF(S45="due",90*(I45+K45),S45+T45/60)</f>
        <v>1.2666666666666666</v>
      </c>
      <c r="X45" s="22">
        <f>IF(R45="",W45,IF(R45="N",IF(U45="E",180+W45,180-W45),IF(U45="E",360-W45,W45)))</f>
        <v>1.2666666666666666</v>
      </c>
      <c r="Y45" s="22">
        <f>RADIANS(X45)</f>
        <v>2.2107503858594842E-2</v>
      </c>
      <c r="Z45" s="64"/>
      <c r="AA45" s="58">
        <f>-M45*COS(Y45)</f>
        <v>-17.219983369412564</v>
      </c>
      <c r="AB45" s="58">
        <f>-M45*SIN(Y45)</f>
        <v>-0.38075288074557656</v>
      </c>
      <c r="AC45" s="64"/>
      <c r="AD45" s="82">
        <f>$AA$40/$M$40*M45</f>
        <v>-8.6615065151209199E-4</v>
      </c>
      <c r="AE45" s="82">
        <f>$AB$40/$M$40*M45</f>
        <v>-1.5998138998780592E-4</v>
      </c>
      <c r="AF45" s="22">
        <f>AA45-AD45</f>
        <v>-17.219117218761053</v>
      </c>
      <c r="AG45" s="22">
        <f>AB45-AE45</f>
        <v>-0.38059289935558877</v>
      </c>
      <c r="AH45" s="64"/>
      <c r="AI45" s="25">
        <f>A45</f>
        <v>4</v>
      </c>
      <c r="AJ45" s="82">
        <f t="shared" ref="AJ45" si="2">AJ44+AF44</f>
        <v>721441.49193738203</v>
      </c>
      <c r="AK45" s="82">
        <f t="shared" ref="AK45" si="3">AK44+AG44</f>
        <v>461666.85129691102</v>
      </c>
      <c r="AL45" s="66"/>
      <c r="AM45" s="9" t="str">
        <f>IF(A46=0,A45&amp;" - 1",A45&amp;" - "&amp;A46)</f>
        <v>4 - 1</v>
      </c>
      <c r="AN45" s="18">
        <f>AN44+F44+F45</f>
        <v>-17.21999999997206</v>
      </c>
      <c r="AO45" s="18">
        <f>AN45*G45</f>
        <v>-6.5436000000695698</v>
      </c>
      <c r="AP45" s="9" t="str">
        <f>D45&amp;","&amp;C45</f>
        <v>461666.85,721441.49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77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942.87380000307166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471.43690000153583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1.5138221988653163E-3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59067.261641120378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89.417331898513808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-1.5130754736806529E-3</v>
      </c>
      <c r="AB40" s="91">
        <f>SUM(AB42:AB65536)</f>
        <v>4.7542199396843898E-5</v>
      </c>
      <c r="AC40" s="91"/>
      <c r="AD40" s="91">
        <f>SUM(AD42:AD65536)</f>
        <v>-1.5130754736806529E-3</v>
      </c>
      <c r="AE40" s="91">
        <f>SUM(AE42:AE65536)</f>
        <v>4.7542199396843898E-5</v>
      </c>
      <c r="AF40" s="91">
        <f>SUM(AF42:AF65536)</f>
        <v>-3.1918911957973251E-15</v>
      </c>
      <c r="AG40" s="91">
        <f>SUM(AG42:AG65536)</f>
        <v>0</v>
      </c>
      <c r="AH40" s="92"/>
      <c r="AI40" s="93">
        <v>1</v>
      </c>
      <c r="AJ40" s="92">
        <f>AJ44+AF44</f>
        <v>721424.07149097568</v>
      </c>
      <c r="AK40" s="92">
        <f>AK44+AG44</f>
        <v>461694.09071244352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-195.65000000002328</v>
      </c>
      <c r="G41" s="72">
        <f>IF(D42=0,D41-$D$41,D41-D42)</f>
        <v>783.75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807.80132767903342</v>
      </c>
      <c r="N41" s="36">
        <f>IF(F41=0,,ATAN(G41/F41))</f>
        <v>-1.3261629416030323</v>
      </c>
      <c r="O41" s="36">
        <f>ABS(DEGREES(N41))</f>
        <v>75.983539500508002</v>
      </c>
      <c r="P41" s="37" t="str">
        <f>TEXT(INT(O41),"00")</f>
        <v>75</v>
      </c>
      <c r="Q41" s="38" t="str">
        <f>TEXT((O41-P41)*60,"00")</f>
        <v>59</v>
      </c>
      <c r="R41" s="39" t="str">
        <f>IF(L41="",IF(F41&gt;0,"S","N"),"")</f>
        <v>N</v>
      </c>
      <c r="S41" s="25" t="str">
        <f>IF(L41="",IF(INT(Q41)=60,INT(P41+1),P41),"due")</f>
        <v>75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75.983333333333334</v>
      </c>
      <c r="X41" s="22">
        <f>IF(R41="",W41,IF(R41="N",IF(U41="E",180+W41,180-W41),IF(U41="E",360-W41,W41)))</f>
        <v>104.01666666666667</v>
      </c>
      <c r="Y41" s="22">
        <f>RADIANS(X41)</f>
        <v>1.8154333102827684</v>
      </c>
      <c r="Z41" s="64"/>
      <c r="AA41" s="58">
        <f>-M41*COS(Y41)</f>
        <v>195.65282016325253</v>
      </c>
      <c r="AB41" s="58">
        <f>-M41*SIN(Y41)</f>
        <v>-783.74929598831227</v>
      </c>
      <c r="AC41" s="64"/>
      <c r="AD41" s="22">
        <v>0</v>
      </c>
      <c r="AE41" s="22">
        <v>0</v>
      </c>
      <c r="AF41" s="22">
        <f t="shared" ref="AF41:AG43" si="0">AA41-AD41</f>
        <v>195.65282016325253</v>
      </c>
      <c r="AG41" s="22">
        <f t="shared" si="0"/>
        <v>-783.74929598831227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721424.27</v>
      </c>
      <c r="D42" s="60">
        <v>461666.47</v>
      </c>
      <c r="E42" s="79"/>
      <c r="F42" s="72">
        <f>IF(C43=0,C42-$C$42,C42-C43)</f>
        <v>-17.21999999997206</v>
      </c>
      <c r="G42" s="72">
        <f>IF(D43=0,D42-$D$42,D42-D43)</f>
        <v>-0.38000000000465661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17.224192288726961</v>
      </c>
      <c r="N42" s="36">
        <f>IF(F42=0,,ATAN(G42/F42))</f>
        <v>2.2063782540107255E-2</v>
      </c>
      <c r="O42" s="36">
        <f>ABS(DEGREES(N42))</f>
        <v>1.2641616196425807</v>
      </c>
      <c r="P42" s="37" t="str">
        <f>TEXT(INT(O42),"00")</f>
        <v>01</v>
      </c>
      <c r="Q42" s="38" t="str">
        <f>TEXT((O42-P42)*60,"00")</f>
        <v>16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16</v>
      </c>
      <c r="U42" s="40" t="str">
        <f>IF(L42="",IF(G42&gt;0,"W","E"),"")</f>
        <v>E</v>
      </c>
      <c r="V42" s="44"/>
      <c r="W42" s="22">
        <f>IF(S42="due",90*(I42+K42),S42+T42/60)</f>
        <v>1.2666666666666666</v>
      </c>
      <c r="X42" s="22">
        <f>IF(R42="",W42,IF(R42="N",IF(U42="E",180+W42,180-W42),IF(U42="E",360-W42,W42)))</f>
        <v>181.26666666666668</v>
      </c>
      <c r="Y42" s="22">
        <f>RADIANS(X42)</f>
        <v>3.1637001574483881</v>
      </c>
      <c r="Z42" s="64"/>
      <c r="AA42" s="58">
        <f>-M42*COS(Y42)</f>
        <v>17.219983369412564</v>
      </c>
      <c r="AB42" s="58">
        <f>-M42*SIN(Y42)</f>
        <v>0.38075288074557628</v>
      </c>
      <c r="AC42" s="64"/>
      <c r="AD42" s="82">
        <f>$AA$40/$M$40*M42</f>
        <v>-2.9145918752766271E-4</v>
      </c>
      <c r="AE42" s="82">
        <f>$AB$40/$M$40*M42</f>
        <v>9.1579111885114151E-6</v>
      </c>
      <c r="AF42" s="22">
        <f t="shared" si="0"/>
        <v>17.22027482860009</v>
      </c>
      <c r="AG42" s="22">
        <f t="shared" si="0"/>
        <v>0.38074372283438779</v>
      </c>
      <c r="AH42" s="63"/>
      <c r="AI42" s="38">
        <f>A42</f>
        <v>1</v>
      </c>
      <c r="AJ42" s="82">
        <f t="shared" ref="AJ42:AK44" si="1">AJ41+AF41</f>
        <v>721424.27282016329</v>
      </c>
      <c r="AK42" s="82">
        <f t="shared" si="1"/>
        <v>461666.47070401168</v>
      </c>
      <c r="AL42" s="66"/>
      <c r="AM42" s="9" t="str">
        <f>IF(A43=0,A42&amp;" - 1",A42&amp;" - "&amp;A43)</f>
        <v>1 - 2</v>
      </c>
      <c r="AN42" s="18">
        <f>F42</f>
        <v>-17.21999999997206</v>
      </c>
      <c r="AO42" s="18">
        <f>AN42*G42</f>
        <v>6.5436000000695698</v>
      </c>
      <c r="AP42" s="9" t="str">
        <f>D42&amp;","&amp;C42</f>
        <v>461666.47,721424.27</v>
      </c>
    </row>
    <row r="43" spans="1:44">
      <c r="A43" s="20">
        <f>A42+1</f>
        <v>2</v>
      </c>
      <c r="B43" s="44"/>
      <c r="C43" s="60">
        <v>721441.49</v>
      </c>
      <c r="D43" s="60">
        <v>461666.85</v>
      </c>
      <c r="E43" s="79"/>
      <c r="F43" s="72">
        <f>IF(C44=0,C43-$C$42,C43-C44)</f>
        <v>0.56999999994877726</v>
      </c>
      <c r="G43" s="72">
        <f>IF(D44=0,D43-$D$42,D43-D44)</f>
        <v>-27.710000000020955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27.715861884507632</v>
      </c>
      <c r="N43" s="36">
        <f>IF(F43=0,,ATAN(G43/F43))</f>
        <v>-1.5502290361010369</v>
      </c>
      <c r="O43" s="36">
        <f>ABS(DEGREES(N43))</f>
        <v>88.821581047223148</v>
      </c>
      <c r="P43" s="37" t="str">
        <f>TEXT(INT(O43),"00")</f>
        <v>88</v>
      </c>
      <c r="Q43" s="38" t="str">
        <f>TEXT((O43-P43)*60,"00")</f>
        <v>49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49</v>
      </c>
      <c r="U43" s="40" t="str">
        <f>IF(L43="",IF(G43&gt;0,"W","E"),"")</f>
        <v>E</v>
      </c>
      <c r="V43" s="44"/>
      <c r="W43" s="22">
        <f>IF(S43="due",90*(I43+K43),S43+T43/60)</f>
        <v>88.816666666666663</v>
      </c>
      <c r="X43" s="22">
        <f>IF(R43="",W43,IF(R43="N",IF(U43="E",180+W43,180-W43),IF(U43="E",360-W43,W43)))</f>
        <v>271.18333333333334</v>
      </c>
      <c r="Y43" s="22">
        <f>RADIANS(X43)</f>
        <v>4.7330420431999558</v>
      </c>
      <c r="Z43" s="64"/>
      <c r="AA43" s="58">
        <f>-M43*COS(Y43)</f>
        <v>-0.57237674333332833</v>
      </c>
      <c r="AB43" s="58">
        <f>-M43*SIN(Y43)</f>
        <v>27.709951007982568</v>
      </c>
      <c r="AC43" s="64"/>
      <c r="AD43" s="82">
        <f>$AA$40/$M$40*M43</f>
        <v>-4.6899398538267001E-4</v>
      </c>
      <c r="AE43" s="82">
        <f>$AB$40/$M$40*M43</f>
        <v>1.4736215051285247E-5</v>
      </c>
      <c r="AF43" s="22">
        <f t="shared" si="0"/>
        <v>-0.57190774934794564</v>
      </c>
      <c r="AG43" s="22">
        <f t="shared" si="0"/>
        <v>27.709936271767518</v>
      </c>
      <c r="AH43" s="64"/>
      <c r="AI43" s="25">
        <f>A43</f>
        <v>2</v>
      </c>
      <c r="AJ43" s="82">
        <f t="shared" si="1"/>
        <v>721441.49309499189</v>
      </c>
      <c r="AK43" s="82">
        <f t="shared" si="1"/>
        <v>461666.85144773452</v>
      </c>
      <c r="AL43" s="66"/>
      <c r="AM43" s="9" t="str">
        <f>IF(A44=0,A43&amp;" - 1",A43&amp;" - "&amp;A44)</f>
        <v>2 - 3</v>
      </c>
      <c r="AN43" s="18">
        <f>AN42+F42+F43</f>
        <v>-33.869999999995343</v>
      </c>
      <c r="AO43" s="18">
        <f>AN43*G43</f>
        <v>938.53770000058068</v>
      </c>
      <c r="AP43" s="9" t="str">
        <f>D43&amp;","&amp;C43</f>
        <v>461666.85,721441.49</v>
      </c>
    </row>
    <row r="44" spans="1:44" s="46" customFormat="1">
      <c r="A44" s="20">
        <f>A43+1</f>
        <v>3</v>
      </c>
      <c r="B44" s="44"/>
      <c r="C44" s="60">
        <v>721440.92</v>
      </c>
      <c r="D44" s="60">
        <v>461694.56</v>
      </c>
      <c r="E44" s="79"/>
      <c r="F44" s="72">
        <f>IF(C45=0,C44-$C$42,C44-C45)</f>
        <v>16.850000000093132</v>
      </c>
      <c r="G44" s="72">
        <f>IF(D45=0,D44-$D$42,D44-D45)</f>
        <v>0.46999999997206032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16.856553621755317</v>
      </c>
      <c r="N44" s="22">
        <f>IF(F44=0,,ATAN(G44/F44))</f>
        <v>2.7885944545700706E-2</v>
      </c>
      <c r="O44" s="22">
        <f>ABS(DEGREES(N44))</f>
        <v>1.5977469302045082</v>
      </c>
      <c r="P44" s="24" t="str">
        <f>TEXT(INT(O44),"00")</f>
        <v>01</v>
      </c>
      <c r="Q44" s="25" t="str">
        <f>TEXT((O44-P44)*60,"00")</f>
        <v>36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36</v>
      </c>
      <c r="U44" s="24" t="str">
        <f>IF(L44="",IF(G44&gt;0,"W","E"),"")</f>
        <v>W</v>
      </c>
      <c r="V44" s="44"/>
      <c r="W44" s="22">
        <f>IF(S44="due",90*(I44+K44),S44+T44/60)</f>
        <v>1.6</v>
      </c>
      <c r="X44" s="22">
        <f>IF(R44="",W44,IF(R44="N",IF(U44="E",180+W44,180-W44),IF(U44="E",360-W44,W44)))</f>
        <v>1.6</v>
      </c>
      <c r="Y44" s="22">
        <f>RADIANS(X44)</f>
        <v>2.7925268031909273E-2</v>
      </c>
      <c r="Z44" s="64"/>
      <c r="AA44" s="58">
        <f>-M44*COS(Y44)</f>
        <v>-16.849981505026733</v>
      </c>
      <c r="AB44" s="58">
        <f>-M44*SIN(Y44)</f>
        <v>-0.47066260035111851</v>
      </c>
      <c r="AC44" s="64"/>
      <c r="AD44" s="82">
        <f>$AA$40/$M$40*M44</f>
        <v>-2.852381894464094E-4</v>
      </c>
      <c r="AE44" s="82">
        <f>$AB$40/$M$40*M44</f>
        <v>8.962441804220312E-6</v>
      </c>
      <c r="AF44" s="22">
        <f>AA44-AD44</f>
        <v>-16.849696266837288</v>
      </c>
      <c r="AG44" s="22">
        <f>AB44-AE44</f>
        <v>-0.47067156279292272</v>
      </c>
      <c r="AH44" s="64"/>
      <c r="AI44" s="25">
        <f>A44</f>
        <v>3</v>
      </c>
      <c r="AJ44" s="82">
        <f t="shared" si="1"/>
        <v>721440.92118724249</v>
      </c>
      <c r="AK44" s="82">
        <f t="shared" si="1"/>
        <v>461694.56138400629</v>
      </c>
      <c r="AL44" s="66"/>
      <c r="AM44" s="9" t="str">
        <f>IF(A45=0,A44&amp;" - 1",A44&amp;" - "&amp;A45)</f>
        <v>3 - 4</v>
      </c>
      <c r="AN44" s="18">
        <f>AN43+F43+F44</f>
        <v>-16.449999999953434</v>
      </c>
      <c r="AO44" s="18">
        <f>AN44*G44</f>
        <v>-7.7314999995185065</v>
      </c>
      <c r="AP44" s="9" t="str">
        <f>D44&amp;","&amp;C44</f>
        <v>461694.56,721440.92</v>
      </c>
    </row>
    <row r="45" spans="1:44" s="46" customFormat="1">
      <c r="A45" s="20">
        <f>A44+1</f>
        <v>4</v>
      </c>
      <c r="B45" s="44"/>
      <c r="C45" s="60">
        <v>721424.07</v>
      </c>
      <c r="D45" s="60">
        <v>461694.09</v>
      </c>
      <c r="E45" s="79"/>
      <c r="F45" s="72">
        <f>IF(C46=0,C45-$C$42,C45-C46)</f>
        <v>-0.20000000006984919</v>
      </c>
      <c r="G45" s="72">
        <f>IF(D46=0,D45-$D$42,D45-D46)</f>
        <v>27.620000000053551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27.620724103523898</v>
      </c>
      <c r="N45" s="22">
        <f>IF(F45=0,,ATAN(G45/F45))</f>
        <v>-1.5635553237325426</v>
      </c>
      <c r="O45" s="22">
        <f>ABS(DEGREES(N45))</f>
        <v>89.585121085085817</v>
      </c>
      <c r="P45" s="24" t="str">
        <f>TEXT(INT(O45),"00")</f>
        <v>89</v>
      </c>
      <c r="Q45" s="25" t="str">
        <f>TEXT((O45-P45)*60,"00")</f>
        <v>35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35</v>
      </c>
      <c r="U45" s="24" t="str">
        <f>IF(L45="",IF(G45&gt;0,"W","E"),"")</f>
        <v>W</v>
      </c>
      <c r="V45" s="44"/>
      <c r="W45" s="22">
        <f>IF(S45="due",90*(I45+K45),S45+T45/60)</f>
        <v>89.583333333333329</v>
      </c>
      <c r="X45" s="22">
        <f>IF(R45="",W45,IF(R45="N",IF(U45="E",180+W45,180-W45),IF(U45="E",360-W45,W45)))</f>
        <v>90.416666666666671</v>
      </c>
      <c r="Y45" s="22">
        <f>RADIANS(X45)</f>
        <v>1.5780685320115397</v>
      </c>
      <c r="Z45" s="64"/>
      <c r="AA45" s="58">
        <f>-M45*COS(Y45)</f>
        <v>0.20086180347381796</v>
      </c>
      <c r="AB45" s="58">
        <f>-M45*SIN(Y45)</f>
        <v>-27.619993746177627</v>
      </c>
      <c r="AC45" s="64"/>
      <c r="AD45" s="82">
        <f>$AA$40/$M$40*M45</f>
        <v>-4.6738411132391064E-4</v>
      </c>
      <c r="AE45" s="82">
        <f>$AB$40/$M$40*M45</f>
        <v>1.4685631352826928E-5</v>
      </c>
      <c r="AF45" s="22">
        <f>AA45-AD45</f>
        <v>0.20132918758514187</v>
      </c>
      <c r="AG45" s="22">
        <f>AB45-AE45</f>
        <v>-27.62000843180898</v>
      </c>
      <c r="AH45" s="64"/>
      <c r="AI45" s="25">
        <f>A45</f>
        <v>4</v>
      </c>
      <c r="AJ45" s="82">
        <f t="shared" ref="AJ45" si="2">AJ44+AF44</f>
        <v>721424.07149097568</v>
      </c>
      <c r="AK45" s="82">
        <f t="shared" ref="AK45" si="3">AK44+AG44</f>
        <v>461694.09071244352</v>
      </c>
      <c r="AL45" s="66"/>
      <c r="AM45" s="9" t="str">
        <f>IF(A46=0,A45&amp;" - 1",A45&amp;" - "&amp;A46)</f>
        <v>4 - 1</v>
      </c>
      <c r="AN45" s="18">
        <f>AN44+F44+F45</f>
        <v>0.20000000006984919</v>
      </c>
      <c r="AO45" s="18">
        <f>AN45*G45</f>
        <v>5.5240000019399451</v>
      </c>
      <c r="AP45" s="9" t="str">
        <f>D45&amp;","&amp;C45</f>
        <v>461694.09,721424.07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30" workbookViewId="0">
      <selection activeCell="D51" sqref="D5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912.47609999793337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456.23804999896669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5.3771308182953819E-3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16431.856101129222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88.356239843176937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5.3474529081185551E-3</v>
      </c>
      <c r="AB40" s="91">
        <f>SUM(AB42:AB65536)</f>
        <v>5.6416596185553114E-4</v>
      </c>
      <c r="AC40" s="91"/>
      <c r="AD40" s="91">
        <f>SUM(AD42:AD65536)</f>
        <v>5.3474529081185551E-3</v>
      </c>
      <c r="AE40" s="91">
        <f>SUM(AE42:AE65536)</f>
        <v>5.6416596185553114E-4</v>
      </c>
      <c r="AF40" s="91">
        <f>SUM(AF42:AF65536)</f>
        <v>0</v>
      </c>
      <c r="AG40" s="91">
        <f>SUM(AG42:AG65536)</f>
        <v>1.5577816814271728E-15</v>
      </c>
      <c r="AH40" s="92"/>
      <c r="AI40" s="93">
        <v>1</v>
      </c>
      <c r="AJ40" s="92">
        <f>AJ44+AF44</f>
        <v>721441.45345846249</v>
      </c>
      <c r="AK40" s="92">
        <f>AK44+AG44</f>
        <v>461666.83803782729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-229.11999999999534</v>
      </c>
      <c r="G41" s="72">
        <f>IF(D42=0,D41-$D$41,D41-D42)</f>
        <v>783.38999999995576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816.20822496464007</v>
      </c>
      <c r="N41" s="36">
        <f>IF(F41=0,,ATAN(G41/F41))</f>
        <v>-1.2862597599181107</v>
      </c>
      <c r="O41" s="36">
        <f>ABS(DEGREES(N41))</f>
        <v>73.697255600818281</v>
      </c>
      <c r="P41" s="37" t="str">
        <f>TEXT(INT(O41),"00")</f>
        <v>73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73.7</v>
      </c>
      <c r="X41" s="22">
        <f>IF(R41="",W41,IF(R41="N",IF(U41="E",180+W41,180-W41),IF(U41="E",360-W41,W41)))</f>
        <v>106.3</v>
      </c>
      <c r="Y41" s="22">
        <f>RADIANS(X41)</f>
        <v>1.8552849948699723</v>
      </c>
      <c r="Z41" s="64"/>
      <c r="AA41" s="58">
        <f>-M41*COS(Y41)</f>
        <v>229.0824762949035</v>
      </c>
      <c r="AB41" s="58">
        <f>-M41*SIN(Y41)</f>
        <v>-783.40097367473538</v>
      </c>
      <c r="AC41" s="64"/>
      <c r="AD41" s="22">
        <v>0</v>
      </c>
      <c r="AE41" s="22">
        <v>0</v>
      </c>
      <c r="AF41" s="22">
        <f t="shared" ref="AF41:AG43" si="0">AA41-AD41</f>
        <v>229.0824762949035</v>
      </c>
      <c r="AG41" s="22">
        <f t="shared" si="0"/>
        <v>-783.40097367473538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721457.74</v>
      </c>
      <c r="D42" s="60">
        <v>461666.83</v>
      </c>
      <c r="E42" s="79"/>
      <c r="F42" s="72">
        <f>IF(C43=0,C42-$C$42,C42-C43)</f>
        <v>0.14000000001396984</v>
      </c>
      <c r="G42" s="72">
        <f>IF(D43=0,D42-$D$42,D42-D43)</f>
        <v>-27.709999999962747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27.710353660643513</v>
      </c>
      <c r="N42" s="36">
        <f>IF(F42=0,,ATAN(G42/F42))</f>
        <v>-1.5657440421027866</v>
      </c>
      <c r="O42" s="36">
        <f>ABS(DEGREES(N42))</f>
        <v>89.710525410243548</v>
      </c>
      <c r="P42" s="37" t="str">
        <f>TEXT(INT(O42),"00")</f>
        <v>89</v>
      </c>
      <c r="Q42" s="38" t="str">
        <f>TEXT((O42-P42)*60,"00")</f>
        <v>43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43</v>
      </c>
      <c r="U42" s="40" t="str">
        <f>IF(L42="",IF(G42&gt;0,"W","E"),"")</f>
        <v>E</v>
      </c>
      <c r="V42" s="44"/>
      <c r="W42" s="22">
        <f>IF(S42="due",90*(I42+K42),S42+T42/60)</f>
        <v>89.716666666666669</v>
      </c>
      <c r="X42" s="22">
        <f>IF(R42="",W42,IF(R42="N",IF(U42="E",180+W42,180-W42),IF(U42="E",360-W42,W42)))</f>
        <v>270.2833333333333</v>
      </c>
      <c r="Y42" s="22">
        <f>RADIANS(X42)</f>
        <v>4.7173340799320069</v>
      </c>
      <c r="Z42" s="64"/>
      <c r="AA42" s="58">
        <f>-M42*COS(Y42)</f>
        <v>-0.13702989885324204</v>
      </c>
      <c r="AB42" s="58">
        <f>-M42*SIN(Y42)</f>
        <v>27.710014846707672</v>
      </c>
      <c r="AC42" s="64"/>
      <c r="AD42" s="82">
        <f>$AA$40/$M$40*M42</f>
        <v>1.677072400665821E-3</v>
      </c>
      <c r="AE42" s="82">
        <f>$AB$40/$M$40*M42</f>
        <v>1.7693417413485731E-4</v>
      </c>
      <c r="AF42" s="22">
        <f t="shared" si="0"/>
        <v>-0.13870697125390785</v>
      </c>
      <c r="AG42" s="22">
        <f t="shared" si="0"/>
        <v>27.709837912533537</v>
      </c>
      <c r="AH42" s="63"/>
      <c r="AI42" s="38">
        <f>A42</f>
        <v>1</v>
      </c>
      <c r="AJ42" s="82">
        <f t="shared" ref="AJ42:AK44" si="1">AJ41+AF41</f>
        <v>721457.70247629494</v>
      </c>
      <c r="AK42" s="82">
        <f t="shared" si="1"/>
        <v>461666.81902632525</v>
      </c>
      <c r="AL42" s="66"/>
      <c r="AM42" s="9" t="str">
        <f>IF(A43=0,A42&amp;" - 1",A42&amp;" - "&amp;A43)</f>
        <v>1 - 2</v>
      </c>
      <c r="AN42" s="18">
        <f>F42</f>
        <v>0.14000000001396984</v>
      </c>
      <c r="AO42" s="18">
        <f>AN42*G42</f>
        <v>-3.8794000003818887</v>
      </c>
      <c r="AP42" s="9" t="str">
        <f>D42&amp;","&amp;C42</f>
        <v>461666.83,721457.74</v>
      </c>
    </row>
    <row r="43" spans="1:44">
      <c r="A43" s="20">
        <f>A42+1</f>
        <v>2</v>
      </c>
      <c r="B43" s="44"/>
      <c r="C43" s="60">
        <v>721457.6</v>
      </c>
      <c r="D43" s="60">
        <v>461694.54</v>
      </c>
      <c r="E43" s="79"/>
      <c r="F43" s="72">
        <f>IF(C44=0,C43-$C$42,C43-C44)</f>
        <v>16.679999999934807</v>
      </c>
      <c r="G43" s="72">
        <f>IF(D44=0,D43-$D$42,D43-D44)</f>
        <v>-2.0000000018626451E-2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16.680011990338194</v>
      </c>
      <c r="N43" s="36">
        <f>IF(F43=0,,ATAN(G43/F43))</f>
        <v>-1.1990401938881564E-3</v>
      </c>
      <c r="O43" s="36">
        <f>ABS(DEGREES(N43))</f>
        <v>6.8699942576339282E-2</v>
      </c>
      <c r="P43" s="37" t="str">
        <f>TEXT(INT(O43),"00")</f>
        <v>00</v>
      </c>
      <c r="Q43" s="38" t="str">
        <f>TEXT((O43-P43)*60,"00")</f>
        <v>04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04</v>
      </c>
      <c r="U43" s="40" t="str">
        <f>IF(L43="",IF(G43&gt;0,"W","E"),"")</f>
        <v>E</v>
      </c>
      <c r="V43" s="44"/>
      <c r="W43" s="22">
        <f>IF(S43="due",90*(I43+K43),S43+T43/60)</f>
        <v>6.6666666666666666E-2</v>
      </c>
      <c r="X43" s="22">
        <f>IF(R43="",W43,IF(R43="N",IF(U43="E",180+W43,180-W43),IF(U43="E",360-W43,W43)))</f>
        <v>359.93333333333334</v>
      </c>
      <c r="Y43" s="22">
        <f>RADIANS(X43)</f>
        <v>6.2820217543449237</v>
      </c>
      <c r="Z43" s="64"/>
      <c r="AA43" s="58">
        <f>-M43*COS(Y43)</f>
        <v>-16.68000069917899</v>
      </c>
      <c r="AB43" s="58">
        <f>-M43*SIN(Y43)</f>
        <v>1.9408070854279917E-2</v>
      </c>
      <c r="AC43" s="64"/>
      <c r="AD43" s="82">
        <f>$AA$40/$M$40*M43</f>
        <v>1.0094994850788032E-3</v>
      </c>
      <c r="AE43" s="82">
        <f>$AB$40/$M$40*M43</f>
        <v>1.0650402308872838E-4</v>
      </c>
      <c r="AF43" s="22">
        <f t="shared" si="0"/>
        <v>-16.681010198664069</v>
      </c>
      <c r="AG43" s="22">
        <f t="shared" si="0"/>
        <v>1.9301566831191188E-2</v>
      </c>
      <c r="AH43" s="64"/>
      <c r="AI43" s="25">
        <f>A43</f>
        <v>2</v>
      </c>
      <c r="AJ43" s="82">
        <f t="shared" si="1"/>
        <v>721457.56376932363</v>
      </c>
      <c r="AK43" s="82">
        <f t="shared" si="1"/>
        <v>461694.52886423777</v>
      </c>
      <c r="AL43" s="66"/>
      <c r="AM43" s="9" t="str">
        <f>IF(A44=0,A43&amp;" - 1",A43&amp;" - "&amp;A44)</f>
        <v>2 - 3</v>
      </c>
      <c r="AN43" s="18">
        <f>AN42+F42+F43</f>
        <v>16.959999999962747</v>
      </c>
      <c r="AO43" s="18">
        <f>AN43*G43</f>
        <v>-0.33920000031515957</v>
      </c>
      <c r="AP43" s="9" t="str">
        <f>D43&amp;","&amp;C43</f>
        <v>461694.54,721457.6</v>
      </c>
    </row>
    <row r="44" spans="1:44" s="46" customFormat="1">
      <c r="A44" s="20">
        <f>A43+1</f>
        <v>3</v>
      </c>
      <c r="B44" s="44"/>
      <c r="C44" s="60">
        <v>721440.92</v>
      </c>
      <c r="D44" s="60">
        <v>461694.56</v>
      </c>
      <c r="E44" s="79"/>
      <c r="F44" s="72">
        <f>IF(C45=0,C44-$C$42,C44-C45)</f>
        <v>-0.56999999994877726</v>
      </c>
      <c r="G44" s="72">
        <f>IF(D45=0,D44-$D$42,D44-D45)</f>
        <v>27.710000000020955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27.715861884507632</v>
      </c>
      <c r="N44" s="22">
        <f>IF(F44=0,,ATAN(G44/F44))</f>
        <v>-1.5502290361010369</v>
      </c>
      <c r="O44" s="22">
        <f>ABS(DEGREES(N44))</f>
        <v>88.821581047223148</v>
      </c>
      <c r="P44" s="24" t="str">
        <f>TEXT(INT(O44),"00")</f>
        <v>88</v>
      </c>
      <c r="Q44" s="25" t="str">
        <f>TEXT((O44-P44)*60,"00")</f>
        <v>49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49</v>
      </c>
      <c r="U44" s="24" t="str">
        <f>IF(L44="",IF(G44&gt;0,"W","E"),"")</f>
        <v>W</v>
      </c>
      <c r="V44" s="44"/>
      <c r="W44" s="22">
        <f>IF(S44="due",90*(I44+K44),S44+T44/60)</f>
        <v>88.816666666666663</v>
      </c>
      <c r="X44" s="22">
        <f>IF(R44="",W44,IF(R44="N",IF(U44="E",180+W44,180-W44),IF(U44="E",360-W44,W44)))</f>
        <v>91.183333333333337</v>
      </c>
      <c r="Y44" s="22">
        <f>RADIANS(X44)</f>
        <v>1.5914493896101629</v>
      </c>
      <c r="Z44" s="64"/>
      <c r="AA44" s="58">
        <f>-M44*COS(Y44)</f>
        <v>0.57237674333333788</v>
      </c>
      <c r="AB44" s="58">
        <f>-M44*SIN(Y44)</f>
        <v>-27.709951007982568</v>
      </c>
      <c r="AC44" s="64"/>
      <c r="AD44" s="82">
        <f>$AA$40/$M$40*M44</f>
        <v>1.6774057666824489E-3</v>
      </c>
      <c r="AE44" s="82">
        <f>$AB$40/$M$40*M44</f>
        <v>1.7696934485307632E-4</v>
      </c>
      <c r="AF44" s="22">
        <f>AA44-AD44</f>
        <v>0.57069933756665547</v>
      </c>
      <c r="AG44" s="22">
        <f>AB44-AE44</f>
        <v>-27.710127977327421</v>
      </c>
      <c r="AH44" s="64"/>
      <c r="AI44" s="25">
        <f>A44</f>
        <v>3</v>
      </c>
      <c r="AJ44" s="82">
        <f t="shared" si="1"/>
        <v>721440.88275912497</v>
      </c>
      <c r="AK44" s="82">
        <f t="shared" si="1"/>
        <v>461694.54816580459</v>
      </c>
      <c r="AL44" s="66"/>
      <c r="AM44" s="9" t="str">
        <f>IF(A45=0,A44&amp;" - 1",A44&amp;" - "&amp;A45)</f>
        <v>3 - 4</v>
      </c>
      <c r="AN44" s="18">
        <f>AN43+F43+F44</f>
        <v>33.069999999948777</v>
      </c>
      <c r="AO44" s="18">
        <f>AN44*G44</f>
        <v>916.36969999927362</v>
      </c>
      <c r="AP44" s="9" t="str">
        <f>D44&amp;","&amp;C44</f>
        <v>461694.56,721440.92</v>
      </c>
    </row>
    <row r="45" spans="1:44" s="46" customFormat="1">
      <c r="A45" s="20">
        <f>A44+1</f>
        <v>4</v>
      </c>
      <c r="B45" s="44"/>
      <c r="C45" s="60">
        <v>721441.49</v>
      </c>
      <c r="D45" s="60">
        <v>461666.85</v>
      </c>
      <c r="E45" s="79"/>
      <c r="F45" s="72">
        <f>IF(C46=0,C45-$C$42,C45-C46)</f>
        <v>-16.25</v>
      </c>
      <c r="G45" s="72">
        <f>IF(D46=0,D45-$D$42,D45-D46)</f>
        <v>1.9999999960418791E-2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16.250012307687598</v>
      </c>
      <c r="N45" s="22">
        <f>IF(F45=0,,ATAN(G45/F45))</f>
        <v>-1.2307686068805353E-3</v>
      </c>
      <c r="O45" s="22">
        <f>ABS(DEGREES(N45))</f>
        <v>7.0517846731450645E-2</v>
      </c>
      <c r="P45" s="24" t="str">
        <f>TEXT(INT(O45),"00")</f>
        <v>00</v>
      </c>
      <c r="Q45" s="25" t="str">
        <f>TEXT((O45-P45)*60,"00")</f>
        <v>04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04</v>
      </c>
      <c r="U45" s="24" t="str">
        <f>IF(L45="",IF(G45&gt;0,"W","E"),"")</f>
        <v>W</v>
      </c>
      <c r="V45" s="44"/>
      <c r="W45" s="22">
        <f>IF(S45="due",90*(I45+K45),S45+T45/60)</f>
        <v>6.6666666666666666E-2</v>
      </c>
      <c r="X45" s="22">
        <f>IF(R45="",W45,IF(R45="N",IF(U45="E",180+W45,180-W45),IF(U45="E",360-W45,W45)))</f>
        <v>179.93333333333334</v>
      </c>
      <c r="Y45" s="22">
        <f>RADIANS(X45)</f>
        <v>3.1404291007551302</v>
      </c>
      <c r="Z45" s="64"/>
      <c r="AA45" s="58">
        <f>-M45*COS(Y45)</f>
        <v>16.250001307607015</v>
      </c>
      <c r="AB45" s="58">
        <f>-M45*SIN(Y45)</f>
        <v>-1.8907743617528075E-2</v>
      </c>
      <c r="AC45" s="64"/>
      <c r="AD45" s="82">
        <f>$AA$40/$M$40*M45</f>
        <v>9.8347525569148202E-4</v>
      </c>
      <c r="AE45" s="82">
        <f>$AB$40/$M$40*M45</f>
        <v>1.0375841977886911E-4</v>
      </c>
      <c r="AF45" s="22">
        <f>AA45-AD45</f>
        <v>16.249017832351324</v>
      </c>
      <c r="AG45" s="22">
        <f>AB45-AE45</f>
        <v>-1.9011502037306945E-2</v>
      </c>
      <c r="AH45" s="64"/>
      <c r="AI45" s="25">
        <f>A45</f>
        <v>4</v>
      </c>
      <c r="AJ45" s="82">
        <f t="shared" ref="AJ45" si="2">AJ44+AF44</f>
        <v>721441.45345846249</v>
      </c>
      <c r="AK45" s="82">
        <f t="shared" ref="AK45" si="3">AK44+AG44</f>
        <v>461666.83803782729</v>
      </c>
      <c r="AL45" s="66"/>
      <c r="AM45" s="9" t="str">
        <f>IF(A46=0,A45&amp;" - 1",A45&amp;" - "&amp;A46)</f>
        <v>4 - 1</v>
      </c>
      <c r="AN45" s="18">
        <f>AN44+F44+F45</f>
        <v>16.25</v>
      </c>
      <c r="AO45" s="18">
        <f>AN45*G45</f>
        <v>0.32499999935680535</v>
      </c>
      <c r="AP45" s="9" t="str">
        <f>D45&amp;","&amp;C45</f>
        <v>461666.85,721441.49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84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897.91109999722664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448.95554999861332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3.002815982996451E-3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29184.581075215436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87.635926509712661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2.9496952014578248E-3</v>
      </c>
      <c r="AB40" s="91">
        <f>SUM(AB42:AB65536)</f>
        <v>-5.6231845624665766E-4</v>
      </c>
      <c r="AC40" s="91"/>
      <c r="AD40" s="91">
        <f>SUM(AD42:AD65536)</f>
        <v>2.9496952014578248E-3</v>
      </c>
      <c r="AE40" s="91">
        <f>SUM(AE42:AE65536)</f>
        <v>-5.6231845624665777E-4</v>
      </c>
      <c r="AF40" s="91">
        <f>SUM(AF42:AF65536)</f>
        <v>-3.9968028886505635E-15</v>
      </c>
      <c r="AG40" s="91">
        <f>SUM(AG42:AG65536)</f>
        <v>0</v>
      </c>
      <c r="AH40" s="92"/>
      <c r="AI40" s="93">
        <v>1</v>
      </c>
      <c r="AJ40" s="92">
        <f>AJ44+AF44</f>
        <v>721459.28212450538</v>
      </c>
      <c r="AK40" s="92">
        <f>AK44+AG44</f>
        <v>461639.43877680873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-229.11999999999534</v>
      </c>
      <c r="G41" s="72">
        <f>IF(D42=0,D41-$D$41,D41-D42)</f>
        <v>783.38999999995576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816.20822496464007</v>
      </c>
      <c r="N41" s="36">
        <f>IF(F41=0,,ATAN(G41/F41))</f>
        <v>-1.2862597599181107</v>
      </c>
      <c r="O41" s="36">
        <f>ABS(DEGREES(N41))</f>
        <v>73.697255600818281</v>
      </c>
      <c r="P41" s="37" t="str">
        <f>TEXT(INT(O41),"00")</f>
        <v>73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73.7</v>
      </c>
      <c r="X41" s="22">
        <f>IF(R41="",W41,IF(R41="N",IF(U41="E",180+W41,180-W41),IF(U41="E",360-W41,W41)))</f>
        <v>106.3</v>
      </c>
      <c r="Y41" s="22">
        <f>RADIANS(X41)</f>
        <v>1.8552849948699723</v>
      </c>
      <c r="Z41" s="64"/>
      <c r="AA41" s="58">
        <f>-M41*COS(Y41)</f>
        <v>229.0824762949035</v>
      </c>
      <c r="AB41" s="58">
        <f>-M41*SIN(Y41)</f>
        <v>-783.40097367473538</v>
      </c>
      <c r="AC41" s="64"/>
      <c r="AD41" s="22">
        <v>0</v>
      </c>
      <c r="AE41" s="22">
        <v>0</v>
      </c>
      <c r="AF41" s="22">
        <f t="shared" ref="AF41:AG43" si="0">AA41-AD41</f>
        <v>229.0824762949035</v>
      </c>
      <c r="AG41" s="22">
        <f t="shared" si="0"/>
        <v>-783.40097367473538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721457.74</v>
      </c>
      <c r="D42" s="60">
        <v>461666.83</v>
      </c>
      <c r="E42" s="79"/>
      <c r="F42" s="72">
        <f>IF(C43=0,C42-$C$42,C42-C43)</f>
        <v>16.25</v>
      </c>
      <c r="G42" s="72">
        <f>IF(D43=0,D42-$D$42,D42-D43)</f>
        <v>-1.9999999960418791E-2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16.250012307687598</v>
      </c>
      <c r="N42" s="36">
        <f>IF(F42=0,,ATAN(G42/F42))</f>
        <v>-1.2307686068805353E-3</v>
      </c>
      <c r="O42" s="36">
        <f>ABS(DEGREES(N42))</f>
        <v>7.0517846731450645E-2</v>
      </c>
      <c r="P42" s="37" t="str">
        <f>TEXT(INT(O42),"00")</f>
        <v>00</v>
      </c>
      <c r="Q42" s="38" t="str">
        <f>TEXT((O42-P42)*60,"00")</f>
        <v>04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04</v>
      </c>
      <c r="U42" s="40" t="str">
        <f>IF(L42="",IF(G42&gt;0,"W","E"),"")</f>
        <v>E</v>
      </c>
      <c r="V42" s="44"/>
      <c r="W42" s="22">
        <f>IF(S42="due",90*(I42+K42),S42+T42/60)</f>
        <v>6.6666666666666666E-2</v>
      </c>
      <c r="X42" s="22">
        <f>IF(R42="",W42,IF(R42="N",IF(U42="E",180+W42,180-W42),IF(U42="E",360-W42,W42)))</f>
        <v>359.93333333333334</v>
      </c>
      <c r="Y42" s="22">
        <f>RADIANS(X42)</f>
        <v>6.2820217543449237</v>
      </c>
      <c r="Z42" s="64"/>
      <c r="AA42" s="58">
        <f>-M42*COS(Y42)</f>
        <v>-16.250001307607015</v>
      </c>
      <c r="AB42" s="58">
        <f>-M42*SIN(Y42)</f>
        <v>1.890774361752285E-2</v>
      </c>
      <c r="AC42" s="64"/>
      <c r="AD42" s="82">
        <f>$AA$40/$M$40*M42</f>
        <v>5.4695129311269791E-4</v>
      </c>
      <c r="AE42" s="82">
        <f>$AB$40/$M$40*M42</f>
        <v>-1.042686738050901E-4</v>
      </c>
      <c r="AF42" s="22">
        <f t="shared" si="0"/>
        <v>-16.250548258900128</v>
      </c>
      <c r="AG42" s="22">
        <f t="shared" si="0"/>
        <v>1.9012012291327939E-2</v>
      </c>
      <c r="AH42" s="63"/>
      <c r="AI42" s="38">
        <f>A42</f>
        <v>1</v>
      </c>
      <c r="AJ42" s="82">
        <f t="shared" ref="AJ42:AK44" si="1">AJ41+AF41</f>
        <v>721457.70247629494</v>
      </c>
      <c r="AK42" s="82">
        <f t="shared" si="1"/>
        <v>461666.81902632525</v>
      </c>
      <c r="AL42" s="66"/>
      <c r="AM42" s="9" t="str">
        <f>IF(A43=0,A42&amp;" - 1",A42&amp;" - "&amp;A43)</f>
        <v>1 - 2</v>
      </c>
      <c r="AN42" s="18">
        <f>F42</f>
        <v>16.25</v>
      </c>
      <c r="AO42" s="18">
        <f>AN42*G42</f>
        <v>-0.32499999935680535</v>
      </c>
      <c r="AP42" s="9" t="str">
        <f>D42&amp;","&amp;C42</f>
        <v>461666.83,721457.74</v>
      </c>
    </row>
    <row r="43" spans="1:44">
      <c r="A43" s="20">
        <f>A42+1</f>
        <v>2</v>
      </c>
      <c r="B43" s="44"/>
      <c r="C43" s="60">
        <v>721441.49</v>
      </c>
      <c r="D43" s="60">
        <v>461666.85</v>
      </c>
      <c r="E43" s="79"/>
      <c r="F43" s="72">
        <f>IF(C44=0,C43-$C$42,C43-C44)</f>
        <v>-1.2900000000372529</v>
      </c>
      <c r="G43" s="72">
        <f>IF(D44=0,D43-$D$42,D43-D44)</f>
        <v>27.389999999955762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27.420361047908774</v>
      </c>
      <c r="N43" s="36">
        <f>IF(F43=0,,ATAN(G43/F43))</f>
        <v>-1.5237336231364469</v>
      </c>
      <c r="O43" s="36">
        <f>ABS(DEGREES(N43))</f>
        <v>87.303505707895937</v>
      </c>
      <c r="P43" s="37" t="str">
        <f>TEXT(INT(O43),"00")</f>
        <v>87</v>
      </c>
      <c r="Q43" s="38" t="str">
        <f>TEXT((O43-P43)*60,"00")</f>
        <v>18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18</v>
      </c>
      <c r="U43" s="40" t="str">
        <f>IF(L43="",IF(G43&gt;0,"W","E"),"")</f>
        <v>W</v>
      </c>
      <c r="V43" s="44"/>
      <c r="W43" s="22">
        <f>IF(S43="due",90*(I43+K43),S43+T43/60)</f>
        <v>87.3</v>
      </c>
      <c r="X43" s="22">
        <f>IF(R43="",W43,IF(R43="N",IF(U43="E",180+W43,180-W43),IF(U43="E",360-W43,W43)))</f>
        <v>92.7</v>
      </c>
      <c r="Y43" s="22">
        <f>RADIANS(X43)</f>
        <v>1.6179202165987436</v>
      </c>
      <c r="Z43" s="64"/>
      <c r="AA43" s="58">
        <f>-M43*COS(Y43)</f>
        <v>1.2916758861439235</v>
      </c>
      <c r="AB43" s="58">
        <f>-M43*SIN(Y43)</f>
        <v>-27.389921018557668</v>
      </c>
      <c r="AC43" s="64"/>
      <c r="AD43" s="82">
        <f>$AA$40/$M$40*M43</f>
        <v>9.2292865068635381E-4</v>
      </c>
      <c r="AE43" s="82">
        <f>$AB$40/$M$40*M43</f>
        <v>-1.7594353946240492E-4</v>
      </c>
      <c r="AF43" s="22">
        <f t="shared" si="0"/>
        <v>1.290752957493237</v>
      </c>
      <c r="AG43" s="22">
        <f t="shared" si="0"/>
        <v>-27.389745075018205</v>
      </c>
      <c r="AH43" s="64"/>
      <c r="AI43" s="25">
        <f>A43</f>
        <v>2</v>
      </c>
      <c r="AJ43" s="82">
        <f t="shared" si="1"/>
        <v>721441.45192803605</v>
      </c>
      <c r="AK43" s="82">
        <f t="shared" si="1"/>
        <v>461666.83803833753</v>
      </c>
      <c r="AL43" s="66"/>
      <c r="AM43" s="9" t="str">
        <f>IF(A44=0,A43&amp;" - 1",A43&amp;" - "&amp;A44)</f>
        <v>2 - 3</v>
      </c>
      <c r="AN43" s="18">
        <f>AN42+F42+F43</f>
        <v>31.209999999962747</v>
      </c>
      <c r="AO43" s="18">
        <f>AN43*G43</f>
        <v>854.84189999759894</v>
      </c>
      <c r="AP43" s="9" t="str">
        <f>D43&amp;","&amp;C43</f>
        <v>461666.85,721441.49</v>
      </c>
    </row>
    <row r="44" spans="1:44" s="46" customFormat="1">
      <c r="A44" s="20">
        <f>A43+1</f>
        <v>3</v>
      </c>
      <c r="B44" s="44"/>
      <c r="C44" s="60">
        <v>721442.78</v>
      </c>
      <c r="D44" s="60">
        <v>461639.46</v>
      </c>
      <c r="E44" s="79"/>
      <c r="F44" s="72">
        <f>IF(C45=0,C44-$C$42,C44-C45)</f>
        <v>-16.539999999920838</v>
      </c>
      <c r="G44" s="72">
        <f>IF(D45=0,D44-$D$42,D44-D45)</f>
        <v>1.0000000009313226E-2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16.540003022895174</v>
      </c>
      <c r="N44" s="22">
        <f>IF(F44=0,,ATAN(G44/F44))</f>
        <v>-6.045948483017707E-4</v>
      </c>
      <c r="O44" s="22">
        <f>ABS(DEGREES(N44))</f>
        <v>3.4640733123043707E-2</v>
      </c>
      <c r="P44" s="24" t="str">
        <f>TEXT(INT(O44),"00")</f>
        <v>00</v>
      </c>
      <c r="Q44" s="25" t="str">
        <f>TEXT((O44-P44)*60,"00")</f>
        <v>02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02</v>
      </c>
      <c r="U44" s="24" t="str">
        <f>IF(L44="",IF(G44&gt;0,"W","E"),"")</f>
        <v>W</v>
      </c>
      <c r="V44" s="44"/>
      <c r="W44" s="22">
        <f>IF(S44="due",90*(I44+K44),S44+T44/60)</f>
        <v>3.3333333333333333E-2</v>
      </c>
      <c r="X44" s="22">
        <f>IF(R44="",W44,IF(R44="N",IF(U44="E",180+W44,180-W44),IF(U44="E",360-W44,W44)))</f>
        <v>179.96666666666667</v>
      </c>
      <c r="Y44" s="22">
        <f>RADIANS(X44)</f>
        <v>3.1410108771724619</v>
      </c>
      <c r="Z44" s="64"/>
      <c r="AA44" s="58">
        <f>-M44*COS(Y44)</f>
        <v>16.540000223799119</v>
      </c>
      <c r="AB44" s="58">
        <f>-M44*SIN(Y44)</f>
        <v>-9.6225831584941419E-3</v>
      </c>
      <c r="AC44" s="64"/>
      <c r="AD44" s="82">
        <f>$AA$40/$M$40*M44</f>
        <v>5.567119501306882E-4</v>
      </c>
      <c r="AE44" s="82">
        <f>$AB$40/$M$40*M44</f>
        <v>-1.0612940761365337E-4</v>
      </c>
      <c r="AF44" s="22">
        <f>AA44-AD44</f>
        <v>16.539443511848987</v>
      </c>
      <c r="AG44" s="22">
        <f>AB44-AE44</f>
        <v>-9.5164537508804891E-3</v>
      </c>
      <c r="AH44" s="64"/>
      <c r="AI44" s="25">
        <f>A44</f>
        <v>3</v>
      </c>
      <c r="AJ44" s="82">
        <f t="shared" si="1"/>
        <v>721442.74268099351</v>
      </c>
      <c r="AK44" s="82">
        <f t="shared" si="1"/>
        <v>461639.44829326251</v>
      </c>
      <c r="AL44" s="66"/>
      <c r="AM44" s="9" t="str">
        <f>IF(A45=0,A44&amp;" - 1",A44&amp;" - "&amp;A45)</f>
        <v>3 - 4</v>
      </c>
      <c r="AN44" s="18">
        <f>AN43+F43+F44</f>
        <v>13.380000000004657</v>
      </c>
      <c r="AO44" s="18">
        <f>AN44*G44</f>
        <v>0.13380000012465754</v>
      </c>
      <c r="AP44" s="9" t="str">
        <f>D44&amp;","&amp;C44</f>
        <v>461639.46,721442.78</v>
      </c>
    </row>
    <row r="45" spans="1:44" s="46" customFormat="1">
      <c r="A45" s="20">
        <f>A44+1</f>
        <v>4</v>
      </c>
      <c r="B45" s="44"/>
      <c r="C45" s="60">
        <v>721459.32</v>
      </c>
      <c r="D45" s="60">
        <v>461639.45</v>
      </c>
      <c r="E45" s="79"/>
      <c r="F45" s="72">
        <f>IF(C46=0,C45-$C$42,C45-C46)</f>
        <v>1.5799999999580905</v>
      </c>
      <c r="G45" s="72">
        <f>IF(D46=0,D45-$D$42,D45-D46)</f>
        <v>-27.380000000004657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27.425550131221115</v>
      </c>
      <c r="N45" s="22">
        <f>IF(F45=0,,ATAN(G45/F45))</f>
        <v>-1.5131538986189239</v>
      </c>
      <c r="O45" s="22">
        <f>ABS(DEGREES(N45))</f>
        <v>86.697332144630792</v>
      </c>
      <c r="P45" s="24" t="str">
        <f>TEXT(INT(O45),"00")</f>
        <v>86</v>
      </c>
      <c r="Q45" s="25" t="str">
        <f>TEXT((O45-P45)*60,"00")</f>
        <v>42</v>
      </c>
      <c r="R45" s="23" t="str">
        <f>IF(L45="",IF(F45&gt;0,"S","N"),"")</f>
        <v>S</v>
      </c>
      <c r="S45" s="25" t="str">
        <f>IF(L45="",IF(INT(Q45)=60,INT(P45+1),P45),"due")</f>
        <v>86</v>
      </c>
      <c r="T45" s="25" t="str">
        <f>IF(L45="",IF(INT(Q45)=60,"00",Q45),L45)</f>
        <v>42</v>
      </c>
      <c r="U45" s="24" t="str">
        <f>IF(L45="",IF(G45&gt;0,"W","E"),"")</f>
        <v>E</v>
      </c>
      <c r="V45" s="44"/>
      <c r="W45" s="22">
        <f>IF(S45="due",90*(I45+K45),S45+T45/60)</f>
        <v>86.7</v>
      </c>
      <c r="X45" s="22">
        <f>IF(R45="",W45,IF(R45="N",IF(U45="E",180+W45,180-W45),IF(U45="E",360-W45,W45)))</f>
        <v>273.3</v>
      </c>
      <c r="Y45" s="22">
        <f>RADIANS(X45)</f>
        <v>4.7699848457005025</v>
      </c>
      <c r="Z45" s="64"/>
      <c r="AA45" s="58">
        <f>-M45*COS(Y45)</f>
        <v>-1.5787251071345705</v>
      </c>
      <c r="AB45" s="58">
        <f>-M45*SIN(Y45)</f>
        <v>27.380073539642392</v>
      </c>
      <c r="AC45" s="64"/>
      <c r="AD45" s="82">
        <f>$AA$40/$M$40*M45</f>
        <v>9.2310330752808502E-4</v>
      </c>
      <c r="AE45" s="82">
        <f>$AB$40/$M$40*M45</f>
        <v>-1.7597683536550932E-4</v>
      </c>
      <c r="AF45" s="22">
        <f>AA45-AD45</f>
        <v>-1.5796482104420986</v>
      </c>
      <c r="AG45" s="22">
        <f>AB45-AE45</f>
        <v>27.380249516477758</v>
      </c>
      <c r="AH45" s="64"/>
      <c r="AI45" s="25">
        <f>A45</f>
        <v>4</v>
      </c>
      <c r="AJ45" s="82">
        <f t="shared" ref="AJ45" si="2">AJ44+AF44</f>
        <v>721459.28212450538</v>
      </c>
      <c r="AK45" s="82">
        <f t="shared" ref="AK45" si="3">AK44+AG44</f>
        <v>461639.43877680873</v>
      </c>
      <c r="AL45" s="66"/>
      <c r="AM45" s="9" t="str">
        <f>IF(A46=0,A45&amp;" - 1",A45&amp;" - "&amp;A46)</f>
        <v>4 - 1</v>
      </c>
      <c r="AN45" s="18">
        <f>AN44+F44+F45</f>
        <v>-1.5799999999580905</v>
      </c>
      <c r="AO45" s="18">
        <f>AN45*G45</f>
        <v>43.260399998859874</v>
      </c>
      <c r="AP45" s="9" t="str">
        <f>D45&amp;","&amp;C45</f>
        <v>461639.45,721459.32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935.97910000410718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467.98955000205359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4.6067502597348514E-3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19331.18832240222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89.053956825209752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1.617681872890131E-3</v>
      </c>
      <c r="AB40" s="91">
        <f>SUM(AB42:AB65536)</f>
        <v>4.3133807290441917E-3</v>
      </c>
      <c r="AC40" s="91"/>
      <c r="AD40" s="91">
        <f>SUM(AD42:AD65536)</f>
        <v>1.6176818728901312E-3</v>
      </c>
      <c r="AE40" s="91">
        <f>SUM(AE42:AE65536)</f>
        <v>4.3133807290441917E-3</v>
      </c>
      <c r="AF40" s="91">
        <f>SUM(AF42:AF65536)</f>
        <v>0</v>
      </c>
      <c r="AG40" s="91">
        <f>SUM(AG42:AG65536)</f>
        <v>1.6653345369377348E-15</v>
      </c>
      <c r="AH40" s="92"/>
      <c r="AI40" s="93">
        <v>1</v>
      </c>
      <c r="AJ40" s="92">
        <f>AJ44+AF44</f>
        <v>721474.99284806475</v>
      </c>
      <c r="AK40" s="92">
        <f>AK44+AG44</f>
        <v>461667.29778577999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-229.11999999999534</v>
      </c>
      <c r="G41" s="72">
        <f>IF(D42=0,D41-$D$41,D41-D42)</f>
        <v>783.38999999995576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816.20822496464007</v>
      </c>
      <c r="N41" s="36">
        <f>IF(F41=0,,ATAN(G41/F41))</f>
        <v>-1.2862597599181107</v>
      </c>
      <c r="O41" s="36">
        <f>ABS(DEGREES(N41))</f>
        <v>73.697255600818281</v>
      </c>
      <c r="P41" s="37" t="str">
        <f>TEXT(INT(O41),"00")</f>
        <v>73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73.7</v>
      </c>
      <c r="X41" s="22">
        <f>IF(R41="",W41,IF(R41="N",IF(U41="E",180+W41,180-W41),IF(U41="E",360-W41,W41)))</f>
        <v>106.3</v>
      </c>
      <c r="Y41" s="22">
        <f>RADIANS(X41)</f>
        <v>1.8552849948699723</v>
      </c>
      <c r="Z41" s="64"/>
      <c r="AA41" s="58">
        <f>-M41*COS(Y41)</f>
        <v>229.0824762949035</v>
      </c>
      <c r="AB41" s="58">
        <f>-M41*SIN(Y41)</f>
        <v>-783.40097367473538</v>
      </c>
      <c r="AC41" s="64"/>
      <c r="AD41" s="22">
        <v>0</v>
      </c>
      <c r="AE41" s="22">
        <v>0</v>
      </c>
      <c r="AF41" s="22">
        <f t="shared" ref="AF41:AG43" si="0">AA41-AD41</f>
        <v>229.0824762949035</v>
      </c>
      <c r="AG41" s="22">
        <f t="shared" si="0"/>
        <v>-783.40097367473538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721457.74</v>
      </c>
      <c r="D42" s="60">
        <v>461666.83</v>
      </c>
      <c r="E42" s="79"/>
      <c r="F42" s="72">
        <f>IF(C43=0,C42-$C$42,C42-C43)</f>
        <v>-1.5799999999580905</v>
      </c>
      <c r="G42" s="72">
        <f>IF(D43=0,D42-$D$42,D42-D43)</f>
        <v>27.380000000004657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27.425550131221115</v>
      </c>
      <c r="N42" s="36">
        <f>IF(F42=0,,ATAN(G42/F42))</f>
        <v>-1.5131538986189239</v>
      </c>
      <c r="O42" s="36">
        <f>ABS(DEGREES(N42))</f>
        <v>86.697332144630792</v>
      </c>
      <c r="P42" s="37" t="str">
        <f>TEXT(INT(O42),"00")</f>
        <v>86</v>
      </c>
      <c r="Q42" s="38" t="str">
        <f>TEXT((O42-P42)*60,"00")</f>
        <v>42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42</v>
      </c>
      <c r="U42" s="40" t="str">
        <f>IF(L42="",IF(G42&gt;0,"W","E"),"")</f>
        <v>W</v>
      </c>
      <c r="V42" s="44"/>
      <c r="W42" s="22">
        <f>IF(S42="due",90*(I42+K42),S42+T42/60)</f>
        <v>86.7</v>
      </c>
      <c r="X42" s="22">
        <f>IF(R42="",W42,IF(R42="N",IF(U42="E",180+W42,180-W42),IF(U42="E",360-W42,W42)))</f>
        <v>93.3</v>
      </c>
      <c r="Y42" s="22">
        <f>RADIANS(X42)</f>
        <v>1.6283921921107094</v>
      </c>
      <c r="Z42" s="64"/>
      <c r="AA42" s="58">
        <f>-M42*COS(Y42)</f>
        <v>1.5787251071345738</v>
      </c>
      <c r="AB42" s="58">
        <f>-M42*SIN(Y42)</f>
        <v>-27.380073539642392</v>
      </c>
      <c r="AC42" s="64"/>
      <c r="AD42" s="82">
        <f>$AA$40/$M$40*M42</f>
        <v>4.9819027568190767E-4</v>
      </c>
      <c r="AE42" s="82">
        <f>$AB$40/$M$40*M42</f>
        <v>1.3283726365087981E-3</v>
      </c>
      <c r="AF42" s="22">
        <f t="shared" si="0"/>
        <v>1.5782269168588918</v>
      </c>
      <c r="AG42" s="22">
        <f t="shared" si="0"/>
        <v>-27.3814019122789</v>
      </c>
      <c r="AH42" s="63"/>
      <c r="AI42" s="38">
        <f>A42</f>
        <v>1</v>
      </c>
      <c r="AJ42" s="82">
        <f t="shared" ref="AJ42:AK44" si="1">AJ41+AF41</f>
        <v>721457.70247629494</v>
      </c>
      <c r="AK42" s="82">
        <f t="shared" si="1"/>
        <v>461666.81902632525</v>
      </c>
      <c r="AL42" s="66"/>
      <c r="AM42" s="9" t="str">
        <f>IF(A43=0,A42&amp;" - 1",A42&amp;" - "&amp;A43)</f>
        <v>1 - 2</v>
      </c>
      <c r="AN42" s="18">
        <f>F42</f>
        <v>-1.5799999999580905</v>
      </c>
      <c r="AO42" s="18">
        <f>AN42*G42</f>
        <v>-43.260399998859874</v>
      </c>
      <c r="AP42" s="9" t="str">
        <f>D42&amp;","&amp;C42</f>
        <v>461666.83,721457.74</v>
      </c>
    </row>
    <row r="43" spans="1:44">
      <c r="A43" s="20">
        <f>A42+1</f>
        <v>2</v>
      </c>
      <c r="B43" s="44"/>
      <c r="C43" s="60">
        <v>721459.32</v>
      </c>
      <c r="D43" s="60">
        <v>461639.45</v>
      </c>
      <c r="E43" s="79"/>
      <c r="F43" s="72">
        <f>IF(C44=0,C43-$C$42,C43-C44)</f>
        <v>-16.740000000107102</v>
      </c>
      <c r="G43" s="72">
        <f>IF(D44=0,D43-$D$42,D43-D44)</f>
        <v>-0.28999999997904524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16.742511759099159</v>
      </c>
      <c r="N43" s="36">
        <f>IF(F43=0,,ATAN(G43/F43))</f>
        <v>1.7322042667739481E-2</v>
      </c>
      <c r="O43" s="36">
        <f>ABS(DEGREES(N43))</f>
        <v>0.99247993740700557</v>
      </c>
      <c r="P43" s="37" t="str">
        <f>TEXT(INT(O43),"00")</f>
        <v>00</v>
      </c>
      <c r="Q43" s="38" t="str">
        <f>TEXT((O43-P43)*60,"00")</f>
        <v>60</v>
      </c>
      <c r="R43" s="39" t="str">
        <f>IF(L43="",IF(F43&gt;0,"S","N"),"")</f>
        <v>N</v>
      </c>
      <c r="S43" s="25">
        <f>IF(L43="",IF(INT(Q43)=60,INT(P43+1),P43),"due")</f>
        <v>1</v>
      </c>
      <c r="T43" s="38" t="str">
        <f>IF(L43="",IF(INT(Q43)=60,"00",Q43),L43)</f>
        <v>00</v>
      </c>
      <c r="U43" s="40" t="str">
        <f>IF(L43="",IF(G43&gt;0,"W","E"),"")</f>
        <v>E</v>
      </c>
      <c r="V43" s="44"/>
      <c r="W43" s="22">
        <f>IF(S43="due",90*(I43+K43),S43+T43/60)</f>
        <v>1</v>
      </c>
      <c r="X43" s="22">
        <f>IF(R43="",W43,IF(R43="N",IF(U43="E",180+W43,180-W43),IF(U43="E",360-W43,W43)))</f>
        <v>181</v>
      </c>
      <c r="Y43" s="22">
        <f>RADIANS(X43)</f>
        <v>3.1590459461097367</v>
      </c>
      <c r="Z43" s="64"/>
      <c r="AA43" s="58">
        <f>-M43*COS(Y43)</f>
        <v>16.739961793464072</v>
      </c>
      <c r="AB43" s="58">
        <f>-M43*SIN(Y43)</f>
        <v>0.29219712000079917</v>
      </c>
      <c r="AC43" s="64"/>
      <c r="AD43" s="82">
        <f>$AA$40/$M$40*M43</f>
        <v>3.0413087463933443E-4</v>
      </c>
      <c r="AE43" s="82">
        <f>$AB$40/$M$40*M43</f>
        <v>8.1093339534858992E-4</v>
      </c>
      <c r="AF43" s="22">
        <f t="shared" si="0"/>
        <v>16.739657662589433</v>
      </c>
      <c r="AG43" s="22">
        <f t="shared" si="0"/>
        <v>0.29138618660545057</v>
      </c>
      <c r="AH43" s="64"/>
      <c r="AI43" s="25">
        <f>A43</f>
        <v>2</v>
      </c>
      <c r="AJ43" s="82">
        <f t="shared" si="1"/>
        <v>721459.28070321179</v>
      </c>
      <c r="AK43" s="82">
        <f t="shared" si="1"/>
        <v>461639.437624413</v>
      </c>
      <c r="AL43" s="66"/>
      <c r="AM43" s="9" t="str">
        <f>IF(A44=0,A43&amp;" - 1",A43&amp;" - "&amp;A44)</f>
        <v>2 - 3</v>
      </c>
      <c r="AN43" s="18">
        <f>AN42+F42+F43</f>
        <v>-19.900000000023283</v>
      </c>
      <c r="AO43" s="18">
        <f>AN43*G43</f>
        <v>5.7709999995897521</v>
      </c>
      <c r="AP43" s="9" t="str">
        <f>D43&amp;","&amp;C43</f>
        <v>461639.45,721459.32</v>
      </c>
    </row>
    <row r="44" spans="1:44" s="46" customFormat="1">
      <c r="A44" s="20">
        <f>A43+1</f>
        <v>3</v>
      </c>
      <c r="B44" s="44"/>
      <c r="C44" s="60">
        <v>721476.06</v>
      </c>
      <c r="D44" s="60">
        <v>461639.74</v>
      </c>
      <c r="E44" s="79"/>
      <c r="F44" s="72">
        <f>IF(C45=0,C44-$C$42,C44-C45)</f>
        <v>1.0300000000279397</v>
      </c>
      <c r="G44" s="72">
        <f>IF(D45=0,D44-$D$42,D44-D45)</f>
        <v>-27.570000000006985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27.589233407263109</v>
      </c>
      <c r="N44" s="22">
        <f>IF(F44=0,,ATAN(G44/F44))</f>
        <v>-1.533454244791195</v>
      </c>
      <c r="O44" s="22">
        <f>ABS(DEGREES(N44))</f>
        <v>87.860456302956479</v>
      </c>
      <c r="P44" s="24" t="str">
        <f>TEXT(INT(O44),"00")</f>
        <v>87</v>
      </c>
      <c r="Q44" s="25" t="str">
        <f>TEXT((O44-P44)*60,"00")</f>
        <v>52</v>
      </c>
      <c r="R44" s="23" t="str">
        <f>IF(L44="",IF(F44&gt;0,"S","N"),"")</f>
        <v>S</v>
      </c>
      <c r="S44" s="25" t="str">
        <f>IF(L44="",IF(INT(Q44)=60,INT(P44+1),P44),"due")</f>
        <v>87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87.86666666666666</v>
      </c>
      <c r="X44" s="22">
        <f>IF(R44="",W44,IF(R44="N",IF(U44="E",180+W44,180-W44),IF(U44="E",360-W44,W44)))</f>
        <v>272.13333333333333</v>
      </c>
      <c r="Y44" s="22">
        <f>RADIANS(X44)</f>
        <v>4.7496226710939018</v>
      </c>
      <c r="Z44" s="64"/>
      <c r="AA44" s="58">
        <f>-M44*COS(Y44)</f>
        <v>-1.0270116459941434</v>
      </c>
      <c r="AB44" s="58">
        <f>-M44*SIN(Y44)</f>
        <v>27.570111481084641</v>
      </c>
      <c r="AC44" s="64"/>
      <c r="AD44" s="82">
        <f>$AA$40/$M$40*M44</f>
        <v>5.0116361317288649E-4</v>
      </c>
      <c r="AE44" s="82">
        <f>$AB$40/$M$40*M44</f>
        <v>1.3363007321680635E-3</v>
      </c>
      <c r="AF44" s="22">
        <f>AA44-AD44</f>
        <v>-1.0275128096073163</v>
      </c>
      <c r="AG44" s="22">
        <f>AB44-AE44</f>
        <v>27.568775180352475</v>
      </c>
      <c r="AH44" s="64"/>
      <c r="AI44" s="25">
        <f>A44</f>
        <v>3</v>
      </c>
      <c r="AJ44" s="82">
        <f t="shared" si="1"/>
        <v>721476.02036087436</v>
      </c>
      <c r="AK44" s="82">
        <f t="shared" si="1"/>
        <v>461639.72901059961</v>
      </c>
      <c r="AL44" s="66"/>
      <c r="AM44" s="9" t="str">
        <f>IF(A45=0,A44&amp;" - 1",A44&amp;" - "&amp;A45)</f>
        <v>3 - 4</v>
      </c>
      <c r="AN44" s="18">
        <f>AN43+F43+F44</f>
        <v>-35.610000000102445</v>
      </c>
      <c r="AO44" s="18">
        <f>AN44*G44</f>
        <v>981.76770000307317</v>
      </c>
      <c r="AP44" s="9" t="str">
        <f>D44&amp;","&amp;C44</f>
        <v>461639.74,721476.06</v>
      </c>
    </row>
    <row r="45" spans="1:44" s="46" customFormat="1">
      <c r="A45" s="20">
        <f>A44+1</f>
        <v>4</v>
      </c>
      <c r="B45" s="44"/>
      <c r="C45" s="60">
        <v>721475.03</v>
      </c>
      <c r="D45" s="60">
        <v>461667.31</v>
      </c>
      <c r="E45" s="79"/>
      <c r="F45" s="72">
        <f>IF(C46=0,C45-$C$42,C45-C46)</f>
        <v>17.290000000037253</v>
      </c>
      <c r="G45" s="72">
        <f>IF(D46=0,D45-$D$42,D45-D46)</f>
        <v>0.47999999998137355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17.296661527626373</v>
      </c>
      <c r="N45" s="22">
        <f>IF(F45=0,,ATAN(G45/F45))</f>
        <v>2.7754583166485113E-2</v>
      </c>
      <c r="O45" s="22">
        <f>ABS(DEGREES(N45))</f>
        <v>1.5902204775844373</v>
      </c>
      <c r="P45" s="24" t="str">
        <f>TEXT(INT(O45),"00")</f>
        <v>01</v>
      </c>
      <c r="Q45" s="25" t="str">
        <f>TEXT((O45-P45)*60,"00")</f>
        <v>35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35</v>
      </c>
      <c r="U45" s="24" t="str">
        <f>IF(L45="",IF(G45&gt;0,"W","E"),"")</f>
        <v>W</v>
      </c>
      <c r="V45" s="44"/>
      <c r="W45" s="22">
        <f>IF(S45="due",90*(I45+K45),S45+T45/60)</f>
        <v>1.5833333333333335</v>
      </c>
      <c r="X45" s="22">
        <f>IF(R45="",W45,IF(R45="N",IF(U45="E",180+W45,180-W45),IF(U45="E",360-W45,W45)))</f>
        <v>1.5833333333333335</v>
      </c>
      <c r="Y45" s="22">
        <f>RADIANS(X45)</f>
        <v>2.7634379823243554E-2</v>
      </c>
      <c r="Z45" s="64"/>
      <c r="AA45" s="58">
        <f>-M45*COS(Y45)</f>
        <v>-17.290057572731612</v>
      </c>
      <c r="AB45" s="58">
        <f>-M45*SIN(Y45)</f>
        <v>-0.47792168071400487</v>
      </c>
      <c r="AC45" s="64"/>
      <c r="AD45" s="82">
        <f>$AA$40/$M$40*M45</f>
        <v>3.1419710939600246E-4</v>
      </c>
      <c r="AE45" s="82">
        <f>$AB$40/$M$40*M45</f>
        <v>8.3777396501874004E-4</v>
      </c>
      <c r="AF45" s="22">
        <f>AA45-AD45</f>
        <v>-17.290371769841009</v>
      </c>
      <c r="AG45" s="22">
        <f>AB45-AE45</f>
        <v>-0.47875945467902359</v>
      </c>
      <c r="AH45" s="64"/>
      <c r="AI45" s="25">
        <f>A45</f>
        <v>4</v>
      </c>
      <c r="AJ45" s="82">
        <f t="shared" ref="AJ45" si="2">AJ44+AF44</f>
        <v>721474.99284806475</v>
      </c>
      <c r="AK45" s="82">
        <f t="shared" ref="AK45" si="3">AK44+AG44</f>
        <v>461667.29778577999</v>
      </c>
      <c r="AL45" s="66"/>
      <c r="AM45" s="9" t="str">
        <f>IF(A46=0,A45&amp;" - 1",A45&amp;" - "&amp;A46)</f>
        <v>4 - 1</v>
      </c>
      <c r="AN45" s="18">
        <f>AN44+F44+F45</f>
        <v>-17.290000000037253</v>
      </c>
      <c r="AO45" s="18">
        <f>AN45*G45</f>
        <v>-8.2991999996958299</v>
      </c>
      <c r="AP45" s="9" t="str">
        <f>D45&amp;","&amp;C45</f>
        <v>461667.31,721475.03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940.92490000073735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470.46245000036868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3.8032090296192173E-3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23526.606832029069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89.47660353987412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-1.7809711038168363E-3</v>
      </c>
      <c r="AB40" s="91">
        <f>SUM(AB42:AB65536)</f>
        <v>3.3604375980438306E-3</v>
      </c>
      <c r="AC40" s="91"/>
      <c r="AD40" s="91">
        <f>SUM(AD42:AD65536)</f>
        <v>-1.7809711038168363E-3</v>
      </c>
      <c r="AE40" s="91">
        <f>SUM(AE42:AE65536)</f>
        <v>3.3604375980438301E-3</v>
      </c>
      <c r="AF40" s="91">
        <f>SUM(AF42:AF65536)</f>
        <v>-8.8817841970012523E-16</v>
      </c>
      <c r="AG40" s="91">
        <f>SUM(AG42:AG65536)</f>
        <v>0</v>
      </c>
      <c r="AH40" s="92"/>
      <c r="AI40" s="93">
        <v>1</v>
      </c>
      <c r="AJ40" s="92">
        <f>AJ44+AF44</f>
        <v>721457.56489484024</v>
      </c>
      <c r="AK40" s="92">
        <f>AK44+AG44</f>
        <v>461694.53008187877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-229.11999999999534</v>
      </c>
      <c r="G41" s="72">
        <f>IF(D42=0,D41-$D$41,D41-D42)</f>
        <v>783.38999999995576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816.20822496464007</v>
      </c>
      <c r="N41" s="36">
        <f>IF(F41=0,,ATAN(G41/F41))</f>
        <v>-1.2862597599181107</v>
      </c>
      <c r="O41" s="36">
        <f>ABS(DEGREES(N41))</f>
        <v>73.697255600818281</v>
      </c>
      <c r="P41" s="37" t="str">
        <f>TEXT(INT(O41),"00")</f>
        <v>73</v>
      </c>
      <c r="Q41" s="38" t="str">
        <f>TEXT((O41-P41)*60,"00")</f>
        <v>42</v>
      </c>
      <c r="R41" s="39" t="str">
        <f>IF(L41="",IF(F41&gt;0,"S","N"),"")</f>
        <v>N</v>
      </c>
      <c r="S41" s="25" t="str">
        <f>IF(L41="",IF(INT(Q41)=60,INT(P41+1),P41),"due")</f>
        <v>73</v>
      </c>
      <c r="T41" s="38" t="str">
        <f>IF(L41="",IF(INT(Q41)=60,"00",Q41),L41)</f>
        <v>42</v>
      </c>
      <c r="U41" s="40" t="str">
        <f>IF(L41="",IF(G41&gt;0,"W","E"),"")</f>
        <v>W</v>
      </c>
      <c r="V41" s="41"/>
      <c r="W41" s="22">
        <f>IF(S41="due",90*(I41+K41),S41+T41/60)</f>
        <v>73.7</v>
      </c>
      <c r="X41" s="22">
        <f>IF(R41="",W41,IF(R41="N",IF(U41="E",180+W41,180-W41),IF(U41="E",360-W41,W41)))</f>
        <v>106.3</v>
      </c>
      <c r="Y41" s="22">
        <f>RADIANS(X41)</f>
        <v>1.8552849948699723</v>
      </c>
      <c r="Z41" s="64"/>
      <c r="AA41" s="58">
        <f>-M41*COS(Y41)</f>
        <v>229.0824762949035</v>
      </c>
      <c r="AB41" s="58">
        <f>-M41*SIN(Y41)</f>
        <v>-783.40097367473538</v>
      </c>
      <c r="AC41" s="64"/>
      <c r="AD41" s="22">
        <v>0</v>
      </c>
      <c r="AE41" s="22">
        <v>0</v>
      </c>
      <c r="AF41" s="22">
        <f t="shared" ref="AF41:AG43" si="0">AA41-AD41</f>
        <v>229.0824762949035</v>
      </c>
      <c r="AG41" s="22">
        <f t="shared" si="0"/>
        <v>-783.40097367473538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721457.74</v>
      </c>
      <c r="D42" s="60">
        <v>461666.83</v>
      </c>
      <c r="E42" s="79"/>
      <c r="F42" s="72">
        <f>IF(C43=0,C42-$C$42,C42-C43)</f>
        <v>-17.290000000037253</v>
      </c>
      <c r="G42" s="72">
        <f>IF(D43=0,D42-$D$42,D42-D43)</f>
        <v>-0.29999999998835847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17.292602464674921</v>
      </c>
      <c r="N42" s="36">
        <f>IF(F42=0,,ATAN(G42/F42))</f>
        <v>1.7349329060833221E-2</v>
      </c>
      <c r="O42" s="36">
        <f>ABS(DEGREES(N42))</f>
        <v>0.9940433325694118</v>
      </c>
      <c r="P42" s="37" t="str">
        <f>TEXT(INT(O42),"00")</f>
        <v>00</v>
      </c>
      <c r="Q42" s="38" t="str">
        <f>TEXT((O42-P42)*60,"00")</f>
        <v>60</v>
      </c>
      <c r="R42" s="39" t="str">
        <f>IF(L42="",IF(F42&gt;0,"S","N"),"")</f>
        <v>N</v>
      </c>
      <c r="S42" s="25">
        <f>IF(L42="",IF(INT(Q42)=60,INT(P42+1),P42),"due")</f>
        <v>1</v>
      </c>
      <c r="T42" s="38" t="str">
        <f>IF(L42="",IF(INT(Q42)=60,"00",Q42),L42)</f>
        <v>00</v>
      </c>
      <c r="U42" s="40" t="str">
        <f>IF(L42="",IF(G42&gt;0,"W","E"),"")</f>
        <v>E</v>
      </c>
      <c r="V42" s="44"/>
      <c r="W42" s="22">
        <f>IF(S42="due",90*(I42+K42),S42+T42/60)</f>
        <v>1</v>
      </c>
      <c r="X42" s="22">
        <f>IF(R42="",W42,IF(R42="N",IF(U42="E",180+W42,180-W42),IF(U42="E",360-W42,W42)))</f>
        <v>181</v>
      </c>
      <c r="Y42" s="22">
        <f>RADIANS(X42)</f>
        <v>3.1590459461097367</v>
      </c>
      <c r="Z42" s="64"/>
      <c r="AA42" s="58">
        <f>-M42*COS(Y42)</f>
        <v>17.289968717560949</v>
      </c>
      <c r="AB42" s="58">
        <f>-M42*SIN(Y42)</f>
        <v>0.30179752657187947</v>
      </c>
      <c r="AC42" s="64"/>
      <c r="AD42" s="82">
        <f>$AA$40/$M$40*M42</f>
        <v>-3.4419752293853294E-4</v>
      </c>
      <c r="AE42" s="82">
        <f>$AB$40/$M$40*M42</f>
        <v>6.4945146766129435E-4</v>
      </c>
      <c r="AF42" s="22">
        <f t="shared" si="0"/>
        <v>17.290312915083888</v>
      </c>
      <c r="AG42" s="22">
        <f t="shared" si="0"/>
        <v>0.30114807510421815</v>
      </c>
      <c r="AH42" s="63"/>
      <c r="AI42" s="38">
        <f>A42</f>
        <v>1</v>
      </c>
      <c r="AJ42" s="82">
        <f t="shared" ref="AJ42:AK44" si="1">AJ41+AF41</f>
        <v>721457.70247629494</v>
      </c>
      <c r="AK42" s="82">
        <f t="shared" si="1"/>
        <v>461666.81902632525</v>
      </c>
      <c r="AL42" s="66"/>
      <c r="AM42" s="9" t="str">
        <f>IF(A43=0,A42&amp;" - 1",A42&amp;" - "&amp;A43)</f>
        <v>1 - 2</v>
      </c>
      <c r="AN42" s="18">
        <f>F42</f>
        <v>-17.290000000037253</v>
      </c>
      <c r="AO42" s="18">
        <f>AN42*G42</f>
        <v>5.1869999998098937</v>
      </c>
      <c r="AP42" s="9" t="str">
        <f>D42&amp;","&amp;C42</f>
        <v>461666.83,721457.74</v>
      </c>
    </row>
    <row r="43" spans="1:44">
      <c r="A43" s="20">
        <f>A42+1</f>
        <v>2</v>
      </c>
      <c r="B43" s="44"/>
      <c r="C43" s="60">
        <v>721475.03</v>
      </c>
      <c r="D43" s="60">
        <v>461667.13</v>
      </c>
      <c r="E43" s="79"/>
      <c r="F43" s="72">
        <f>IF(C44=0,C43-$C$42,C43-C44)</f>
        <v>0.92000000004190952</v>
      </c>
      <c r="G43" s="72">
        <f>IF(D44=0,D43-$D$42,D43-D44)</f>
        <v>-27.940000000002328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27.955142639596872</v>
      </c>
      <c r="N43" s="36">
        <f>IF(F43=0,,ATAN(G43/F43))</f>
        <v>-1.5378805172787173</v>
      </c>
      <c r="O43" s="36">
        <f>ABS(DEGREES(N43))</f>
        <v>88.114063035466373</v>
      </c>
      <c r="P43" s="37" t="str">
        <f>TEXT(INT(O43),"00")</f>
        <v>88</v>
      </c>
      <c r="Q43" s="38" t="str">
        <f>TEXT((O43-P43)*60,"00")</f>
        <v>07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07</v>
      </c>
      <c r="U43" s="40" t="str">
        <f>IF(L43="",IF(G43&gt;0,"W","E"),"")</f>
        <v>E</v>
      </c>
      <c r="V43" s="44"/>
      <c r="W43" s="22">
        <f>IF(S43="due",90*(I43+K43),S43+T43/60)</f>
        <v>88.11666666666666</v>
      </c>
      <c r="X43" s="22">
        <f>IF(R43="",W43,IF(R43="N",IF(U43="E",180+W43,180-W43),IF(U43="E",360-W43,W43)))</f>
        <v>271.88333333333333</v>
      </c>
      <c r="Y43" s="22">
        <f>RADIANS(X43)</f>
        <v>4.7452593479639162</v>
      </c>
      <c r="Z43" s="64"/>
      <c r="AA43" s="58">
        <f>-M43*COS(Y43)</f>
        <v>-0.91873035137399484</v>
      </c>
      <c r="AB43" s="58">
        <f>-M43*SIN(Y43)</f>
        <v>27.940041777736685</v>
      </c>
      <c r="AC43" s="64"/>
      <c r="AD43" s="82">
        <f>$AA$40/$M$40*M43</f>
        <v>-5.5642815299770368E-4</v>
      </c>
      <c r="AE43" s="82">
        <f>$AB$40/$M$40*M43</f>
        <v>1.0499002942474869E-3</v>
      </c>
      <c r="AF43" s="22">
        <f t="shared" si="0"/>
        <v>-0.91817392322099711</v>
      </c>
      <c r="AG43" s="22">
        <f t="shared" si="0"/>
        <v>27.938991877442437</v>
      </c>
      <c r="AH43" s="64"/>
      <c r="AI43" s="25">
        <f>A43</f>
        <v>2</v>
      </c>
      <c r="AJ43" s="82">
        <f t="shared" si="1"/>
        <v>721474.99278921005</v>
      </c>
      <c r="AK43" s="82">
        <f t="shared" si="1"/>
        <v>461667.12017440033</v>
      </c>
      <c r="AL43" s="66"/>
      <c r="AM43" s="9" t="str">
        <f>IF(A44=0,A43&amp;" - 1",A43&amp;" - "&amp;A44)</f>
        <v>2 - 3</v>
      </c>
      <c r="AN43" s="18">
        <f>AN42+F42+F43</f>
        <v>-33.660000000032596</v>
      </c>
      <c r="AO43" s="18">
        <f>AN43*G43</f>
        <v>940.46040000098913</v>
      </c>
      <c r="AP43" s="9" t="str">
        <f>D43&amp;","&amp;C43</f>
        <v>461667.13,721475.03</v>
      </c>
    </row>
    <row r="44" spans="1:44" s="46" customFormat="1">
      <c r="A44" s="20">
        <f>A43+1</f>
        <v>3</v>
      </c>
      <c r="B44" s="44"/>
      <c r="C44" s="60">
        <v>721474.11</v>
      </c>
      <c r="D44" s="60">
        <v>461695.07</v>
      </c>
      <c r="E44" s="79"/>
      <c r="F44" s="72">
        <f>IF(C45=0,C44-$C$42,C44-C45)</f>
        <v>16.510000000009313</v>
      </c>
      <c r="G44" s="72">
        <f>IF(D45=0,D44-$D$42,D44-D45)</f>
        <v>0.53000000002793968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16.518504774958814</v>
      </c>
      <c r="N44" s="22">
        <f>IF(F44=0,,ATAN(G44/F44))</f>
        <v>3.2090736129103799E-2</v>
      </c>
      <c r="O44" s="22">
        <f>ABS(DEGREES(N44))</f>
        <v>1.8386637416656362</v>
      </c>
      <c r="P44" s="24" t="str">
        <f>TEXT(INT(O44),"00")</f>
        <v>01</v>
      </c>
      <c r="Q44" s="25" t="str">
        <f>TEXT((O44-P44)*60,"00")</f>
        <v>50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50</v>
      </c>
      <c r="U44" s="24" t="str">
        <f>IF(L44="",IF(G44&gt;0,"W","E"),"")</f>
        <v>W</v>
      </c>
      <c r="V44" s="44"/>
      <c r="W44" s="22">
        <f>IF(S44="due",90*(I44+K44),S44+T44/60)</f>
        <v>1.8333333333333335</v>
      </c>
      <c r="X44" s="22">
        <f>IF(R44="",W44,IF(R44="N",IF(U44="E",180+W44,180-W44),IF(U44="E",360-W44,W44)))</f>
        <v>1.8333333333333335</v>
      </c>
      <c r="Y44" s="22">
        <f>RADIANS(X44)</f>
        <v>3.199770295322938E-2</v>
      </c>
      <c r="Z44" s="64"/>
      <c r="AA44" s="58">
        <f>-M44*COS(Y44)</f>
        <v>-16.510049236144017</v>
      </c>
      <c r="AB44" s="58">
        <f>-M44*SIN(Y44)</f>
        <v>-0.52846402000284742</v>
      </c>
      <c r="AC44" s="64"/>
      <c r="AD44" s="82">
        <f>$AA$40/$M$40*M44</f>
        <v>-3.2878963347498862E-4</v>
      </c>
      <c r="AE44" s="82">
        <f>$AB$40/$M$40*M44</f>
        <v>6.2037898526737299E-4</v>
      </c>
      <c r="AF44" s="22">
        <f>AA44-AD44</f>
        <v>-16.509720446510542</v>
      </c>
      <c r="AG44" s="22">
        <f>AB44-AE44</f>
        <v>-0.52908439898811477</v>
      </c>
      <c r="AH44" s="64"/>
      <c r="AI44" s="25">
        <f>A44</f>
        <v>3</v>
      </c>
      <c r="AJ44" s="82">
        <f t="shared" si="1"/>
        <v>721474.07461528678</v>
      </c>
      <c r="AK44" s="82">
        <f t="shared" si="1"/>
        <v>461695.05916627776</v>
      </c>
      <c r="AL44" s="66"/>
      <c r="AM44" s="9" t="str">
        <f>IF(A45=0,A44&amp;" - 1",A44&amp;" - "&amp;A45)</f>
        <v>3 - 4</v>
      </c>
      <c r="AN44" s="18">
        <f>AN43+F43+F44</f>
        <v>-16.229999999981374</v>
      </c>
      <c r="AO44" s="18">
        <f>AN44*G44</f>
        <v>-8.6019000004435888</v>
      </c>
      <c r="AP44" s="9" t="str">
        <f>D44&amp;","&amp;C44</f>
        <v>461695.07,721474.11</v>
      </c>
    </row>
    <row r="45" spans="1:44" s="46" customFormat="1">
      <c r="A45" s="20">
        <f>A44+1</f>
        <v>4</v>
      </c>
      <c r="B45" s="44"/>
      <c r="C45" s="60">
        <v>721457.6</v>
      </c>
      <c r="D45" s="60">
        <v>461694.54</v>
      </c>
      <c r="E45" s="79"/>
      <c r="F45" s="72">
        <f>IF(C46=0,C45-$C$42,C45-C46)</f>
        <v>-0.14000000001396984</v>
      </c>
      <c r="G45" s="72">
        <f>IF(D46=0,D45-$D$42,D45-D46)</f>
        <v>27.709999999962747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27.710353660643513</v>
      </c>
      <c r="N45" s="22">
        <f>IF(F45=0,,ATAN(G45/F45))</f>
        <v>-1.5657440421027866</v>
      </c>
      <c r="O45" s="22">
        <f>ABS(DEGREES(N45))</f>
        <v>89.710525410243548</v>
      </c>
      <c r="P45" s="24" t="str">
        <f>TEXT(INT(O45),"00")</f>
        <v>89</v>
      </c>
      <c r="Q45" s="25" t="str">
        <f>TEXT((O45-P45)*60,"00")</f>
        <v>43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43</v>
      </c>
      <c r="U45" s="24" t="str">
        <f>IF(L45="",IF(G45&gt;0,"W","E"),"")</f>
        <v>W</v>
      </c>
      <c r="V45" s="44"/>
      <c r="W45" s="22">
        <f>IF(S45="due",90*(I45+K45),S45+T45/60)</f>
        <v>89.716666666666669</v>
      </c>
      <c r="X45" s="22">
        <f>IF(R45="",W45,IF(R45="N",IF(U45="E",180+W45,180-W45),IF(U45="E",360-W45,W45)))</f>
        <v>90.283333333333331</v>
      </c>
      <c r="Y45" s="22">
        <f>RADIANS(X45)</f>
        <v>1.5757414263422138</v>
      </c>
      <c r="Z45" s="64"/>
      <c r="AA45" s="58">
        <f>-M45*COS(Y45)</f>
        <v>0.13702989885324543</v>
      </c>
      <c r="AB45" s="58">
        <f>-M45*SIN(Y45)</f>
        <v>-27.710014846707672</v>
      </c>
      <c r="AC45" s="64"/>
      <c r="AD45" s="82">
        <f>$AA$40/$M$40*M45</f>
        <v>-5.5155579440561119E-4</v>
      </c>
      <c r="AE45" s="82">
        <f>$AB$40/$M$40*M45</f>
        <v>1.040706850867676E-3</v>
      </c>
      <c r="AF45" s="22">
        <f>AA45-AD45</f>
        <v>0.13758145464765104</v>
      </c>
      <c r="AG45" s="22">
        <f>AB45-AE45</f>
        <v>-27.711055553558541</v>
      </c>
      <c r="AH45" s="64"/>
      <c r="AI45" s="25">
        <f>A45</f>
        <v>4</v>
      </c>
      <c r="AJ45" s="82">
        <f t="shared" ref="AJ45" si="2">AJ44+AF44</f>
        <v>721457.56489484024</v>
      </c>
      <c r="AK45" s="82">
        <f t="shared" ref="AK45" si="3">AK44+AG44</f>
        <v>461694.53008187877</v>
      </c>
      <c r="AL45" s="66"/>
      <c r="AM45" s="9" t="str">
        <f>IF(A46=0,A45&amp;" - 1",A45&amp;" - "&amp;A46)</f>
        <v>4 - 1</v>
      </c>
      <c r="AN45" s="18">
        <f>AN44+F44+F45</f>
        <v>0.14000000001396984</v>
      </c>
      <c r="AO45" s="18">
        <f>AN45*G45</f>
        <v>3.8794000003818887</v>
      </c>
      <c r="AP45" s="9" t="str">
        <f>D45&amp;","&amp;C45</f>
        <v>461694.54,721457.6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920.93090000189113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460.46545000094557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2.0216168884486002E-3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43915.433597778298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88.780182224811682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1.4581087772427281E-3</v>
      </c>
      <c r="AB40" s="91">
        <f>SUM(AB42:AB65536)</f>
        <v>1.4003048373080473E-3</v>
      </c>
      <c r="AC40" s="91"/>
      <c r="AD40" s="91">
        <f>SUM(AD42:AD65536)</f>
        <v>1.4581087772427281E-3</v>
      </c>
      <c r="AE40" s="91">
        <f>SUM(AE42:AE65536)</f>
        <v>1.4003048373080476E-3</v>
      </c>
      <c r="AF40" s="91">
        <f>SUM(AF42:AF65536)</f>
        <v>0</v>
      </c>
      <c r="AG40" s="91">
        <f>SUM(AG42:AG65536)</f>
        <v>3.6082248300317588E-16</v>
      </c>
      <c r="AH40" s="92"/>
      <c r="AI40" s="93">
        <v>1</v>
      </c>
      <c r="AJ40" s="92">
        <f>AJ44+AF44</f>
        <v>721475.07354209095</v>
      </c>
      <c r="AK40" s="92">
        <f>AK44+AG44</f>
        <v>461667.14496500063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-262.94000000006054</v>
      </c>
      <c r="G41" s="72">
        <f>IF(D42=0,D41-$D$41,D41-D42)</f>
        <v>782.95999999996275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825.93208267990985</v>
      </c>
      <c r="N41" s="36">
        <f>IF(F41=0,,ATAN(G41/F41))</f>
        <v>-1.2468021299698828</v>
      </c>
      <c r="O41" s="36">
        <f>ABS(DEGREES(N41))</f>
        <v>71.436499935195812</v>
      </c>
      <c r="P41" s="37" t="str">
        <f>TEXT(INT(O41),"00")</f>
        <v>71</v>
      </c>
      <c r="Q41" s="38" t="str">
        <f>TEXT((O41-P41)*60,"00")</f>
        <v>26</v>
      </c>
      <c r="R41" s="39" t="str">
        <f>IF(L41="",IF(F41&gt;0,"S","N"),"")</f>
        <v>N</v>
      </c>
      <c r="S41" s="25" t="str">
        <f>IF(L41="",IF(INT(Q41)=60,INT(P41+1),P41),"due")</f>
        <v>71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71.433333333333337</v>
      </c>
      <c r="X41" s="22">
        <f>IF(R41="",W41,IF(R41="N",IF(U41="E",180+W41,180-W41),IF(U41="E",360-W41,W41)))</f>
        <v>108.56666666666666</v>
      </c>
      <c r="Y41" s="22">
        <f>RADIANS(X41)</f>
        <v>1.8948457912485104</v>
      </c>
      <c r="Z41" s="64"/>
      <c r="AA41" s="58">
        <f>-M41*COS(Y41)</f>
        <v>262.98327194095054</v>
      </c>
      <c r="AB41" s="58">
        <f>-M41*SIN(Y41)</f>
        <v>-782.9454667339262</v>
      </c>
      <c r="AC41" s="64"/>
      <c r="AD41" s="22">
        <v>0</v>
      </c>
      <c r="AE41" s="22">
        <v>0</v>
      </c>
      <c r="AF41" s="22">
        <f t="shared" ref="AF41:AG43" si="0">AA41-AD41</f>
        <v>262.98327194095054</v>
      </c>
      <c r="AG41" s="22">
        <f t="shared" si="0"/>
        <v>-782.9454667339262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721491.56</v>
      </c>
      <c r="D42" s="60">
        <v>461667.26</v>
      </c>
      <c r="E42" s="79"/>
      <c r="F42" s="72">
        <f>IF(C43=0,C42-$C$42,C42-C43)</f>
        <v>0.89000000001396984</v>
      </c>
      <c r="G42" s="72">
        <f>IF(D43=0,D42-$D$42,D42-D43)</f>
        <v>-27.71999999997206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27.734283837850871</v>
      </c>
      <c r="N42" s="36">
        <f>IF(F42=0,,ATAN(G42/F42))</f>
        <v>-1.538700570245821</v>
      </c>
      <c r="O42" s="36">
        <f>ABS(DEGREES(N42))</f>
        <v>88.161048609458589</v>
      </c>
      <c r="P42" s="37" t="str">
        <f>TEXT(INT(O42),"00")</f>
        <v>88</v>
      </c>
      <c r="Q42" s="38" t="str">
        <f>TEXT((O42-P42)*60,"00")</f>
        <v>10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10</v>
      </c>
      <c r="U42" s="40" t="str">
        <f>IF(L42="",IF(G42&gt;0,"W","E"),"")</f>
        <v>E</v>
      </c>
      <c r="V42" s="44"/>
      <c r="W42" s="22">
        <f>IF(S42="due",90*(I42+K42),S42+T42/60)</f>
        <v>88.166666666666671</v>
      </c>
      <c r="X42" s="22">
        <f>IF(R42="",W42,IF(R42="N",IF(U42="E",180+W42,180-W42),IF(U42="E",360-W42,W42)))</f>
        <v>271.83333333333331</v>
      </c>
      <c r="Y42" s="22">
        <f>RADIANS(X42)</f>
        <v>4.7443866833379191</v>
      </c>
      <c r="Z42" s="64"/>
      <c r="AA42" s="58">
        <f>-M42*COS(Y42)</f>
        <v>-0.88728195006301147</v>
      </c>
      <c r="AB42" s="58">
        <f>-M42*SIN(Y42)</f>
        <v>27.720087134415152</v>
      </c>
      <c r="AC42" s="64"/>
      <c r="AD42" s="82">
        <f>$AA$40/$M$40*M42</f>
        <v>4.5550258718898758E-4</v>
      </c>
      <c r="AE42" s="82">
        <f>$AB$40/$M$40*M42</f>
        <v>4.3744505636487897E-4</v>
      </c>
      <c r="AF42" s="22">
        <f t="shared" si="0"/>
        <v>-0.88773745265020043</v>
      </c>
      <c r="AG42" s="22">
        <f t="shared" si="0"/>
        <v>27.719649689358789</v>
      </c>
      <c r="AH42" s="63"/>
      <c r="AI42" s="38">
        <f>A42</f>
        <v>1</v>
      </c>
      <c r="AJ42" s="82">
        <f t="shared" ref="AJ42:AK44" si="1">AJ41+AF41</f>
        <v>721491.60327194096</v>
      </c>
      <c r="AK42" s="82">
        <f t="shared" si="1"/>
        <v>461667.27453326603</v>
      </c>
      <c r="AL42" s="66"/>
      <c r="AM42" s="9" t="str">
        <f>IF(A43=0,A42&amp;" - 1",A42&amp;" - "&amp;A43)</f>
        <v>1 - 2</v>
      </c>
      <c r="AN42" s="18">
        <f>F42</f>
        <v>0.89000000001396984</v>
      </c>
      <c r="AO42" s="18">
        <f>AN42*G42</f>
        <v>-24.670800000362377</v>
      </c>
      <c r="AP42" s="9" t="str">
        <f>D42&amp;","&amp;C42</f>
        <v>461667.26,721491.56</v>
      </c>
    </row>
    <row r="43" spans="1:44">
      <c r="A43" s="20">
        <f>A42+1</f>
        <v>2</v>
      </c>
      <c r="B43" s="44"/>
      <c r="C43" s="60">
        <v>721490.67</v>
      </c>
      <c r="D43" s="60">
        <v>461694.98</v>
      </c>
      <c r="E43" s="79"/>
      <c r="F43" s="72">
        <f>IF(C44=0,C43-$C$42,C43-C44)</f>
        <v>16.560000000055879</v>
      </c>
      <c r="G43" s="72">
        <f>IF(D44=0,D43-$D$42,D43-D44)</f>
        <v>-9.0000000025611371E-2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16.560244563467514</v>
      </c>
      <c r="N43" s="36">
        <f>IF(F43=0,,ATAN(G43/F43))</f>
        <v>-5.4347291023641407E-3</v>
      </c>
      <c r="O43" s="36">
        <f>ABS(DEGREES(N43))</f>
        <v>0.31138704036238762</v>
      </c>
      <c r="P43" s="37" t="str">
        <f>TEXT(INT(O43),"00")</f>
        <v>00</v>
      </c>
      <c r="Q43" s="38" t="str">
        <f>TEXT((O43-P43)*60,"00")</f>
        <v>19</v>
      </c>
      <c r="R43" s="39" t="str">
        <f>IF(L43="",IF(F43&gt;0,"S","N"),"")</f>
        <v>S</v>
      </c>
      <c r="S43" s="25" t="str">
        <f>IF(L43="",IF(INT(Q43)=60,INT(P43+1),P43),"due")</f>
        <v>00</v>
      </c>
      <c r="T43" s="38" t="str">
        <f>IF(L43="",IF(INT(Q43)=60,"00",Q43),L43)</f>
        <v>19</v>
      </c>
      <c r="U43" s="40" t="str">
        <f>IF(L43="",IF(G43&gt;0,"W","E"),"")</f>
        <v>E</v>
      </c>
      <c r="V43" s="44"/>
      <c r="W43" s="22">
        <f>IF(S43="due",90*(I43+K43),S43+T43/60)</f>
        <v>0.31666666666666665</v>
      </c>
      <c r="X43" s="22">
        <f>IF(R43="",W43,IF(R43="N",IF(U43="E",180+W43,180-W43),IF(U43="E",360-W43,W43)))</f>
        <v>359.68333333333334</v>
      </c>
      <c r="Y43" s="22">
        <f>RADIANS(X43)</f>
        <v>6.2776584312149382</v>
      </c>
      <c r="Z43" s="64"/>
      <c r="AA43" s="58">
        <f>-M43*COS(Y43)</f>
        <v>-16.559991636532438</v>
      </c>
      <c r="AB43" s="58">
        <f>-M43*SIN(Y43)</f>
        <v>9.1525951680785977E-2</v>
      </c>
      <c r="AC43" s="64"/>
      <c r="AD43" s="82">
        <f>$AA$40/$M$40*M43</f>
        <v>2.7198229769492198E-4</v>
      </c>
      <c r="AE43" s="82">
        <f>$AB$40/$M$40*M43</f>
        <v>2.6120007853224522E-4</v>
      </c>
      <c r="AF43" s="22">
        <f t="shared" si="0"/>
        <v>-16.560263618830131</v>
      </c>
      <c r="AG43" s="22">
        <f t="shared" si="0"/>
        <v>9.1264751602253738E-2</v>
      </c>
      <c r="AH43" s="64"/>
      <c r="AI43" s="25">
        <f>A43</f>
        <v>2</v>
      </c>
      <c r="AJ43" s="82">
        <f t="shared" si="1"/>
        <v>721490.71553448832</v>
      </c>
      <c r="AK43" s="82">
        <f t="shared" si="1"/>
        <v>461694.99418295536</v>
      </c>
      <c r="AL43" s="66"/>
      <c r="AM43" s="9" t="str">
        <f>IF(A44=0,A43&amp;" - 1",A43&amp;" - "&amp;A44)</f>
        <v>2 - 3</v>
      </c>
      <c r="AN43" s="18">
        <f>AN42+F42+F43</f>
        <v>18.340000000083819</v>
      </c>
      <c r="AO43" s="18">
        <f>AN43*G43</f>
        <v>-1.6506000004772563</v>
      </c>
      <c r="AP43" s="9" t="str">
        <f>D43&amp;","&amp;C43</f>
        <v>461694.98,721490.67</v>
      </c>
    </row>
    <row r="44" spans="1:44" s="46" customFormat="1">
      <c r="A44" s="20">
        <f>A43+1</f>
        <v>3</v>
      </c>
      <c r="B44" s="44"/>
      <c r="C44" s="60">
        <v>721474.11</v>
      </c>
      <c r="D44" s="60">
        <v>461695.07</v>
      </c>
      <c r="E44" s="79"/>
      <c r="F44" s="72">
        <f>IF(C45=0,C44-$C$42,C44-C45)</f>
        <v>-0.92000000004190952</v>
      </c>
      <c r="G44" s="72">
        <f>IF(D45=0,D44-$D$42,D44-D45)</f>
        <v>27.940000000002328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27.955142639596872</v>
      </c>
      <c r="N44" s="22">
        <f>IF(F44=0,,ATAN(G44/F44))</f>
        <v>-1.5378805172787173</v>
      </c>
      <c r="O44" s="22">
        <f>ABS(DEGREES(N44))</f>
        <v>88.114063035466373</v>
      </c>
      <c r="P44" s="24" t="str">
        <f>TEXT(INT(O44),"00")</f>
        <v>88</v>
      </c>
      <c r="Q44" s="25" t="str">
        <f>TEXT((O44-P44)*60,"00")</f>
        <v>07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07</v>
      </c>
      <c r="U44" s="24" t="str">
        <f>IF(L44="",IF(G44&gt;0,"W","E"),"")</f>
        <v>W</v>
      </c>
      <c r="V44" s="44"/>
      <c r="W44" s="22">
        <f>IF(S44="due",90*(I44+K44),S44+T44/60)</f>
        <v>88.11666666666666</v>
      </c>
      <c r="X44" s="22">
        <f>IF(R44="",W44,IF(R44="N",IF(U44="E",180+W44,180-W44),IF(U44="E",360-W44,W44)))</f>
        <v>91.88333333333334</v>
      </c>
      <c r="Y44" s="22">
        <f>RADIANS(X44)</f>
        <v>1.6036666943741233</v>
      </c>
      <c r="Z44" s="64"/>
      <c r="AA44" s="58">
        <f>-M44*COS(Y44)</f>
        <v>0.91873035137400461</v>
      </c>
      <c r="AB44" s="58">
        <f>-M44*SIN(Y44)</f>
        <v>-27.940041777736685</v>
      </c>
      <c r="AC44" s="64"/>
      <c r="AD44" s="82">
        <f>$AA$40/$M$40*M44</f>
        <v>4.5912993001806274E-4</v>
      </c>
      <c r="AE44" s="82">
        <f>$AB$40/$M$40*M44</f>
        <v>4.409286001096287E-4</v>
      </c>
      <c r="AF44" s="22">
        <f>AA44-AD44</f>
        <v>0.91827122144398654</v>
      </c>
      <c r="AG44" s="22">
        <f>AB44-AE44</f>
        <v>-27.940482706336795</v>
      </c>
      <c r="AH44" s="64"/>
      <c r="AI44" s="25">
        <f>A44</f>
        <v>3</v>
      </c>
      <c r="AJ44" s="82">
        <f t="shared" si="1"/>
        <v>721474.15527086949</v>
      </c>
      <c r="AK44" s="82">
        <f t="shared" si="1"/>
        <v>461695.08544770698</v>
      </c>
      <c r="AL44" s="66"/>
      <c r="AM44" s="9" t="str">
        <f>IF(A45=0,A44&amp;" - 1",A44&amp;" - "&amp;A45)</f>
        <v>3 - 4</v>
      </c>
      <c r="AN44" s="18">
        <f>AN43+F43+F44</f>
        <v>33.980000000097789</v>
      </c>
      <c r="AO44" s="18">
        <f>AN44*G44</f>
        <v>949.40120000281138</v>
      </c>
      <c r="AP44" s="9" t="str">
        <f>D44&amp;","&amp;C44</f>
        <v>461695.07,721474.11</v>
      </c>
    </row>
    <row r="45" spans="1:44" s="46" customFormat="1">
      <c r="A45" s="20">
        <f>A44+1</f>
        <v>4</v>
      </c>
      <c r="B45" s="44"/>
      <c r="C45" s="60">
        <v>721475.03</v>
      </c>
      <c r="D45" s="60">
        <v>461667.13</v>
      </c>
      <c r="E45" s="79"/>
      <c r="F45" s="72">
        <f>IF(C46=0,C45-$C$42,C45-C46)</f>
        <v>-16.53000000002794</v>
      </c>
      <c r="G45" s="72">
        <f>IF(D46=0,D45-$D$42,D45-D46)</f>
        <v>-0.13000000000465661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16.530511183896429</v>
      </c>
      <c r="N45" s="22">
        <f>IF(F45=0,,ATAN(G45/F45))</f>
        <v>7.8643266744854497E-3</v>
      </c>
      <c r="O45" s="22">
        <f>ABS(DEGREES(N45))</f>
        <v>0.45059272716017029</v>
      </c>
      <c r="P45" s="24" t="str">
        <f>TEXT(INT(O45),"00")</f>
        <v>00</v>
      </c>
      <c r="Q45" s="25" t="str">
        <f>TEXT((O45-P45)*60,"00")</f>
        <v>27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27</v>
      </c>
      <c r="U45" s="24" t="str">
        <f>IF(L45="",IF(G45&gt;0,"W","E"),"")</f>
        <v>E</v>
      </c>
      <c r="V45" s="44"/>
      <c r="W45" s="22">
        <f>IF(S45="due",90*(I45+K45),S45+T45/60)</f>
        <v>0.45</v>
      </c>
      <c r="X45" s="22">
        <f>IF(R45="",W45,IF(R45="N",IF(U45="E",180+W45,180-W45),IF(U45="E",360-W45,W45)))</f>
        <v>180.45</v>
      </c>
      <c r="Y45" s="22">
        <f>RADIANS(X45)</f>
        <v>3.1494466352237676</v>
      </c>
      <c r="Z45" s="64"/>
      <c r="AA45" s="58">
        <f>-M45*COS(Y45)</f>
        <v>16.530001343998688</v>
      </c>
      <c r="AB45" s="58">
        <f>-M45*SIN(Y45)</f>
        <v>0.12982899647805404</v>
      </c>
      <c r="AC45" s="64"/>
      <c r="AD45" s="82">
        <f>$AA$40/$M$40*M45</f>
        <v>2.7149396234075584E-4</v>
      </c>
      <c r="AE45" s="82">
        <f>$AB$40/$M$40*M45</f>
        <v>2.6073110230129455E-4</v>
      </c>
      <c r="AF45" s="22">
        <f>AA45-AD45</f>
        <v>16.529729850036347</v>
      </c>
      <c r="AG45" s="22">
        <f>AB45-AE45</f>
        <v>0.12956826537575275</v>
      </c>
      <c r="AH45" s="64"/>
      <c r="AI45" s="25">
        <f>A45</f>
        <v>4</v>
      </c>
      <c r="AJ45" s="82">
        <f t="shared" ref="AJ45" si="2">AJ44+AF44</f>
        <v>721475.07354209095</v>
      </c>
      <c r="AK45" s="82">
        <f t="shared" ref="AK45" si="3">AK44+AG44</f>
        <v>461667.14496500063</v>
      </c>
      <c r="AL45" s="66"/>
      <c r="AM45" s="9" t="str">
        <f>IF(A46=0,A45&amp;" - 1",A45&amp;" - "&amp;A46)</f>
        <v>4 - 1</v>
      </c>
      <c r="AN45" s="18">
        <f>AN44+F44+F45</f>
        <v>16.53000000002794</v>
      </c>
      <c r="AO45" s="18">
        <f>AN45*G45</f>
        <v>-2.148900000080606</v>
      </c>
      <c r="AP45" s="9" t="str">
        <f>D45&amp;","&amp;C45</f>
        <v>461667.13,721475.03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97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73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903.37079999836465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451.68539999918232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3.9907445297762353E-4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219859.87883239359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87.740460876764061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3.9406337644343203E-4</v>
      </c>
      <c r="AB40" s="91">
        <f>SUM(AB42:AB65536)</f>
        <v>-6.3043432373177666E-5</v>
      </c>
      <c r="AC40" s="91"/>
      <c r="AD40" s="91">
        <f>SUM(AD42:AD65536)</f>
        <v>3.9406337644343203E-4</v>
      </c>
      <c r="AE40" s="91">
        <f>SUM(AE42:AE65536)</f>
        <v>-6.3043432373177666E-5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721492.61128616228</v>
      </c>
      <c r="AK40" s="92">
        <f>AK44+AG44</f>
        <v>461640.00443565351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-262.94000000006054</v>
      </c>
      <c r="G41" s="72">
        <f>IF(D42=0,D41-$D$41,D41-D42)</f>
        <v>782.95999999996275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825.93208267990985</v>
      </c>
      <c r="N41" s="36">
        <f>IF(F41=0,,ATAN(G41/F41))</f>
        <v>-1.2468021299698828</v>
      </c>
      <c r="O41" s="36">
        <f>ABS(DEGREES(N41))</f>
        <v>71.436499935195812</v>
      </c>
      <c r="P41" s="37" t="str">
        <f>TEXT(INT(O41),"00")</f>
        <v>71</v>
      </c>
      <c r="Q41" s="38" t="str">
        <f>TEXT((O41-P41)*60,"00")</f>
        <v>26</v>
      </c>
      <c r="R41" s="39" t="str">
        <f>IF(L41="",IF(F41&gt;0,"S","N"),"")</f>
        <v>N</v>
      </c>
      <c r="S41" s="25" t="str">
        <f>IF(L41="",IF(INT(Q41)=60,INT(P41+1),P41),"due")</f>
        <v>71</v>
      </c>
      <c r="T41" s="38" t="str">
        <f>IF(L41="",IF(INT(Q41)=60,"00",Q41),L41)</f>
        <v>26</v>
      </c>
      <c r="U41" s="40" t="str">
        <f>IF(L41="",IF(G41&gt;0,"W","E"),"")</f>
        <v>W</v>
      </c>
      <c r="V41" s="41"/>
      <c r="W41" s="22">
        <f>IF(S41="due",90*(I41+K41),S41+T41/60)</f>
        <v>71.433333333333337</v>
      </c>
      <c r="X41" s="22">
        <f>IF(R41="",W41,IF(R41="N",IF(U41="E",180+W41,180-W41),IF(U41="E",360-W41,W41)))</f>
        <v>108.56666666666666</v>
      </c>
      <c r="Y41" s="22">
        <f>RADIANS(X41)</f>
        <v>1.8948457912485104</v>
      </c>
      <c r="Z41" s="64"/>
      <c r="AA41" s="58">
        <f>-M41*COS(Y41)</f>
        <v>262.98327194095054</v>
      </c>
      <c r="AB41" s="58">
        <f>-M41*SIN(Y41)</f>
        <v>-782.9454667339262</v>
      </c>
      <c r="AC41" s="64"/>
      <c r="AD41" s="22">
        <v>0</v>
      </c>
      <c r="AE41" s="22">
        <v>0</v>
      </c>
      <c r="AF41" s="22">
        <f t="shared" ref="AF41:AG43" si="0">AA41-AD41</f>
        <v>262.98327194095054</v>
      </c>
      <c r="AG41" s="22">
        <f t="shared" si="0"/>
        <v>-782.9454667339262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721491.56</v>
      </c>
      <c r="D42" s="60">
        <v>461667.26</v>
      </c>
      <c r="E42" s="79"/>
      <c r="F42" s="72">
        <f>IF(C43=0,C42-$C$42,C42-C43)</f>
        <v>16.53000000002794</v>
      </c>
      <c r="G42" s="72">
        <f>IF(D43=0,D42-$D$42,D42-D43)</f>
        <v>0.13000000000465661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16.530511183896429</v>
      </c>
      <c r="N42" s="36">
        <f>IF(F42=0,,ATAN(G42/F42))</f>
        <v>7.8643266744854497E-3</v>
      </c>
      <c r="O42" s="36">
        <f>ABS(DEGREES(N42))</f>
        <v>0.45059272716017029</v>
      </c>
      <c r="P42" s="37" t="str">
        <f>TEXT(INT(O42),"00")</f>
        <v>00</v>
      </c>
      <c r="Q42" s="38" t="str">
        <f>TEXT((O42-P42)*60,"00")</f>
        <v>27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27</v>
      </c>
      <c r="U42" s="40" t="str">
        <f>IF(L42="",IF(G42&gt;0,"W","E"),"")</f>
        <v>W</v>
      </c>
      <c r="V42" s="44"/>
      <c r="W42" s="22">
        <f>IF(S42="due",90*(I42+K42),S42+T42/60)</f>
        <v>0.45</v>
      </c>
      <c r="X42" s="22">
        <f>IF(R42="",W42,IF(R42="N",IF(U42="E",180+W42,180-W42),IF(U42="E",360-W42,W42)))</f>
        <v>0.45</v>
      </c>
      <c r="Y42" s="22">
        <f>RADIANS(X42)</f>
        <v>7.8539816339744835E-3</v>
      </c>
      <c r="Z42" s="64"/>
      <c r="AA42" s="58">
        <f>-M42*COS(Y42)</f>
        <v>-16.530001343998688</v>
      </c>
      <c r="AB42" s="58">
        <f>-M42*SIN(Y42)</f>
        <v>-0.12982899647805682</v>
      </c>
      <c r="AC42" s="64"/>
      <c r="AD42" s="82">
        <f>$AA$40/$M$40*M42</f>
        <v>7.4242475892752409E-5</v>
      </c>
      <c r="AE42" s="82">
        <f>$AB$40/$M$40*M42</f>
        <v>-1.1877532366507289E-5</v>
      </c>
      <c r="AF42" s="22">
        <f t="shared" si="0"/>
        <v>-16.530075586474581</v>
      </c>
      <c r="AG42" s="22">
        <f t="shared" si="0"/>
        <v>-0.12981711894569031</v>
      </c>
      <c r="AH42" s="63"/>
      <c r="AI42" s="38">
        <f>A42</f>
        <v>1</v>
      </c>
      <c r="AJ42" s="82">
        <f t="shared" ref="AJ42:AK44" si="1">AJ41+AF41</f>
        <v>721491.60327194096</v>
      </c>
      <c r="AK42" s="82">
        <f t="shared" si="1"/>
        <v>461667.27453326603</v>
      </c>
      <c r="AL42" s="66"/>
      <c r="AM42" s="9" t="str">
        <f>IF(A43=0,A42&amp;" - 1",A42&amp;" - "&amp;A43)</f>
        <v>1 - 2</v>
      </c>
      <c r="AN42" s="18">
        <f>F42</f>
        <v>16.53000000002794</v>
      </c>
      <c r="AO42" s="18">
        <f>AN42*G42</f>
        <v>2.148900000080606</v>
      </c>
      <c r="AP42" s="9" t="str">
        <f>D42&amp;","&amp;C42</f>
        <v>461667.26,721491.56</v>
      </c>
    </row>
    <row r="43" spans="1:44">
      <c r="A43" s="20">
        <f>A42+1</f>
        <v>2</v>
      </c>
      <c r="B43" s="44"/>
      <c r="C43" s="60">
        <v>721475.03</v>
      </c>
      <c r="D43" s="60">
        <v>461667.13</v>
      </c>
      <c r="E43" s="79"/>
      <c r="F43" s="72">
        <f>IF(C44=0,C43-$C$42,C43-C44)</f>
        <v>-1.0300000000279397</v>
      </c>
      <c r="G43" s="72">
        <f>IF(D44=0,D43-$D$42,D43-D44)</f>
        <v>27.39000000001397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27.409359715265566</v>
      </c>
      <c r="N43" s="36">
        <f>IF(F43=0,,ATAN(G43/F43))</f>
        <v>-1.533209072599008</v>
      </c>
      <c r="O43" s="36">
        <f>ABS(DEGREES(N43))</f>
        <v>87.846408971090185</v>
      </c>
      <c r="P43" s="37" t="str">
        <f>TEXT(INT(O43),"00")</f>
        <v>87</v>
      </c>
      <c r="Q43" s="38" t="str">
        <f>TEXT((O43-P43)*60,"00")</f>
        <v>51</v>
      </c>
      <c r="R43" s="39" t="str">
        <f>IF(L43="",IF(F43&gt;0,"S","N"),"")</f>
        <v>N</v>
      </c>
      <c r="S43" s="25" t="str">
        <f>IF(L43="",IF(INT(Q43)=60,INT(P43+1),P43),"due")</f>
        <v>87</v>
      </c>
      <c r="T43" s="38" t="str">
        <f>IF(L43="",IF(INT(Q43)=60,"00",Q43),L43)</f>
        <v>51</v>
      </c>
      <c r="U43" s="40" t="str">
        <f>IF(L43="",IF(G43&gt;0,"W","E"),"")</f>
        <v>W</v>
      </c>
      <c r="V43" s="44"/>
      <c r="W43" s="22">
        <f>IF(S43="due",90*(I43+K43),S43+T43/60)</f>
        <v>87.85</v>
      </c>
      <c r="X43" s="22">
        <f>IF(R43="",W43,IF(R43="N",IF(U43="E",180+W43,180-W43),IF(U43="E",360-W43,W43)))</f>
        <v>92.15</v>
      </c>
      <c r="Y43" s="22">
        <f>RADIANS(X43)</f>
        <v>1.6083209057127748</v>
      </c>
      <c r="Z43" s="64"/>
      <c r="AA43" s="58">
        <f>-M43*COS(Y43)</f>
        <v>1.0282833221413341</v>
      </c>
      <c r="AB43" s="58">
        <f>-M43*SIN(Y43)</f>
        <v>-27.390064501753713</v>
      </c>
      <c r="AC43" s="64"/>
      <c r="AD43" s="82">
        <f>$AA$40/$M$40*M43</f>
        <v>1.2310198427975807E-4</v>
      </c>
      <c r="AE43" s="82">
        <f>$AB$40/$M$40*M43</f>
        <v>-1.9694222008116428E-5</v>
      </c>
      <c r="AF43" s="22">
        <f t="shared" si="0"/>
        <v>1.0281602201570543</v>
      </c>
      <c r="AG43" s="22">
        <f t="shared" si="0"/>
        <v>-27.390044807531705</v>
      </c>
      <c r="AH43" s="64"/>
      <c r="AI43" s="25">
        <f>A43</f>
        <v>2</v>
      </c>
      <c r="AJ43" s="82">
        <f t="shared" si="1"/>
        <v>721475.07319635444</v>
      </c>
      <c r="AK43" s="82">
        <f t="shared" si="1"/>
        <v>461667.1447161471</v>
      </c>
      <c r="AL43" s="66"/>
      <c r="AM43" s="9" t="str">
        <f>IF(A44=0,A43&amp;" - 1",A43&amp;" - "&amp;A44)</f>
        <v>2 - 3</v>
      </c>
      <c r="AN43" s="18">
        <f>AN42+F42+F43</f>
        <v>32.03000000002794</v>
      </c>
      <c r="AO43" s="18">
        <f>AN43*G43</f>
        <v>877.30170000121268</v>
      </c>
      <c r="AP43" s="9" t="str">
        <f>D43&amp;","&amp;C43</f>
        <v>461667.13,721475.03</v>
      </c>
    </row>
    <row r="44" spans="1:44" s="46" customFormat="1">
      <c r="A44" s="20">
        <f>A43+1</f>
        <v>3</v>
      </c>
      <c r="B44" s="44"/>
      <c r="C44" s="60">
        <v>721476.06</v>
      </c>
      <c r="D44" s="60">
        <v>461639.74</v>
      </c>
      <c r="E44" s="79"/>
      <c r="F44" s="72">
        <f>IF(C45=0,C44-$C$42,C44-C45)</f>
        <v>-16.509999999892898</v>
      </c>
      <c r="G44" s="72">
        <f>IF(D45=0,D44-$D$42,D44-D45)</f>
        <v>-0.25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16.511892683652697</v>
      </c>
      <c r="N44" s="22">
        <f>IF(F44=0,,ATAN(G44/F44))</f>
        <v>1.5141180805367124E-2</v>
      </c>
      <c r="O44" s="22">
        <f>ABS(DEGREES(N44))</f>
        <v>0.86752575699202894</v>
      </c>
      <c r="P44" s="24" t="str">
        <f>TEXT(INT(O44),"00")</f>
        <v>00</v>
      </c>
      <c r="Q44" s="25" t="str">
        <f>TEXT((O44-P44)*60,"00")</f>
        <v>52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0.8666666666666667</v>
      </c>
      <c r="X44" s="22">
        <f>IF(R44="",W44,IF(R44="N",IF(U44="E",180+W44,180-W44),IF(U44="E",360-W44,W44)))</f>
        <v>180.86666666666667</v>
      </c>
      <c r="Y44" s="22">
        <f>RADIANS(X44)</f>
        <v>3.1567188404404107</v>
      </c>
      <c r="Z44" s="64"/>
      <c r="AA44" s="58">
        <f>-M44*COS(Y44)</f>
        <v>16.510003746525705</v>
      </c>
      <c r="AB44" s="58">
        <f>-M44*SIN(Y44)</f>
        <v>0.24975244977899216</v>
      </c>
      <c r="AC44" s="64"/>
      <c r="AD44" s="82">
        <f>$AA$40/$M$40*M44</f>
        <v>7.4158855759041663E-5</v>
      </c>
      <c r="AE44" s="82">
        <f>$AB$40/$M$40*M44</f>
        <v>-1.1864154568519034E-5</v>
      </c>
      <c r="AF44" s="22">
        <f>AA44-AD44</f>
        <v>16.509929587669944</v>
      </c>
      <c r="AG44" s="22">
        <f>AB44-AE44</f>
        <v>0.24976431393356069</v>
      </c>
      <c r="AH44" s="64"/>
      <c r="AI44" s="25">
        <f>A44</f>
        <v>3</v>
      </c>
      <c r="AJ44" s="82">
        <f t="shared" si="1"/>
        <v>721476.10135657457</v>
      </c>
      <c r="AK44" s="82">
        <f t="shared" si="1"/>
        <v>461639.75467133959</v>
      </c>
      <c r="AL44" s="66"/>
      <c r="AM44" s="9" t="str">
        <f>IF(A45=0,A44&amp;" - 1",A44&amp;" - "&amp;A45)</f>
        <v>3 - 4</v>
      </c>
      <c r="AN44" s="18">
        <f>AN43+F43+F44</f>
        <v>14.490000000107102</v>
      </c>
      <c r="AO44" s="18">
        <f>AN44*G44</f>
        <v>-3.6225000000267755</v>
      </c>
      <c r="AP44" s="9" t="str">
        <f>D44&amp;","&amp;C44</f>
        <v>461639.74,721476.06</v>
      </c>
    </row>
    <row r="45" spans="1:44" s="46" customFormat="1">
      <c r="A45" s="20">
        <f>A44+1</f>
        <v>4</v>
      </c>
      <c r="B45" s="44"/>
      <c r="C45" s="60">
        <v>721492.57</v>
      </c>
      <c r="D45" s="60">
        <v>461639.99</v>
      </c>
      <c r="E45" s="79"/>
      <c r="F45" s="72">
        <f>IF(C46=0,C45-$C$42,C45-C46)</f>
        <v>1.0099999998928979</v>
      </c>
      <c r="G45" s="72">
        <f>IF(D46=0,D45-$D$42,D45-D46)</f>
        <v>-27.270000000018626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27.288697293949365</v>
      </c>
      <c r="N45" s="22">
        <f>IF(F45=0,,ATAN(G45/F45))</f>
        <v>-1.533776210924914</v>
      </c>
      <c r="O45" s="22">
        <f>ABS(DEGREES(N45))</f>
        <v>87.878903603564723</v>
      </c>
      <c r="P45" s="24" t="str">
        <f>TEXT(INT(O45),"00")</f>
        <v>87</v>
      </c>
      <c r="Q45" s="25" t="str">
        <f>TEXT((O45-P45)*60,"00")</f>
        <v>53</v>
      </c>
      <c r="R45" s="23" t="str">
        <f>IF(L45="",IF(F45&gt;0,"S","N"),"")</f>
        <v>S</v>
      </c>
      <c r="S45" s="25" t="str">
        <f>IF(L45="",IF(INT(Q45)=60,INT(P45+1),P45),"due")</f>
        <v>87</v>
      </c>
      <c r="T45" s="25" t="str">
        <f>IF(L45="",IF(INT(Q45)=60,"00",Q45),L45)</f>
        <v>53</v>
      </c>
      <c r="U45" s="24" t="str">
        <f>IF(L45="",IF(G45&gt;0,"W","E"),"")</f>
        <v>E</v>
      </c>
      <c r="V45" s="44"/>
      <c r="W45" s="22">
        <f>IF(S45="due",90*(I45+K45),S45+T45/60)</f>
        <v>87.88333333333334</v>
      </c>
      <c r="X45" s="22">
        <f>IF(R45="",W45,IF(R45="N",IF(U45="E",180+W45,180-W45),IF(U45="E",360-W45,W45)))</f>
        <v>272.11666666666667</v>
      </c>
      <c r="Y45" s="22">
        <f>RADIANS(X45)</f>
        <v>4.7493317828852364</v>
      </c>
      <c r="Z45" s="64"/>
      <c r="AA45" s="58">
        <f>-M45*COS(Y45)</f>
        <v>-1.0078916612919075</v>
      </c>
      <c r="AB45" s="58">
        <f>-M45*SIN(Y45)</f>
        <v>27.270078005020405</v>
      </c>
      <c r="AC45" s="64"/>
      <c r="AD45" s="82">
        <f>$AA$40/$M$40*M45</f>
        <v>1.225600605118799E-4</v>
      </c>
      <c r="AE45" s="82">
        <f>$AB$40/$M$40*M45</f>
        <v>-1.9607523430034918E-5</v>
      </c>
      <c r="AF45" s="22">
        <f>AA45-AD45</f>
        <v>-1.0080142213524195</v>
      </c>
      <c r="AG45" s="22">
        <f>AB45-AE45</f>
        <v>27.270097612543836</v>
      </c>
      <c r="AH45" s="64"/>
      <c r="AI45" s="25">
        <f>A45</f>
        <v>4</v>
      </c>
      <c r="AJ45" s="82">
        <f t="shared" ref="AJ45" si="2">AJ44+AF44</f>
        <v>721492.61128616228</v>
      </c>
      <c r="AK45" s="82">
        <f t="shared" ref="AK45" si="3">AK44+AG44</f>
        <v>461640.00443565351</v>
      </c>
      <c r="AL45" s="66"/>
      <c r="AM45" s="9" t="str">
        <f>IF(A46=0,A45&amp;" - 1",A45&amp;" - "&amp;A46)</f>
        <v>4 - 1</v>
      </c>
      <c r="AN45" s="18">
        <f>AN44+F44+F45</f>
        <v>-1.0099999998928979</v>
      </c>
      <c r="AO45" s="18">
        <f>AN45*G45</f>
        <v>27.54269999709814</v>
      </c>
      <c r="AP45" s="9" t="str">
        <f>D45&amp;","&amp;C45</f>
        <v>461639.99,721492.57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3496</vt:lpstr>
      <vt:lpstr>3497</vt:lpstr>
      <vt:lpstr>3498</vt:lpstr>
      <vt:lpstr>3499</vt:lpstr>
      <vt:lpstr>3500</vt:lpstr>
      <vt:lpstr>3501</vt:lpstr>
      <vt:lpstr>3502</vt:lpstr>
      <vt:lpstr>3503</vt:lpstr>
      <vt:lpstr>3504</vt:lpstr>
      <vt:lpstr>3505</vt:lpstr>
      <vt:lpstr>'3496'!Print_Area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2007-05-07T04:40:32Z</dcterms:modified>
</cp:coreProperties>
</file>