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506" sheetId="2" r:id="rId1"/>
    <sheet name="3507" sheetId="4" r:id="rId2"/>
    <sheet name="3508" sheetId="5" r:id="rId3"/>
    <sheet name="3509" sheetId="6" r:id="rId4"/>
    <sheet name="3510" sheetId="7" r:id="rId5"/>
    <sheet name="3511" sheetId="8" r:id="rId6"/>
    <sheet name="3512" sheetId="9" r:id="rId7"/>
    <sheet name="3513" sheetId="10" r:id="rId8"/>
    <sheet name="3514" sheetId="11" r:id="rId9"/>
    <sheet name="3515" sheetId="3" r:id="rId10"/>
  </sheets>
  <definedNames>
    <definedName name="_xlnm.Print_Area" localSheetId="0">'3506'!$A$1:$AJ$43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6" i="5"/>
  <c r="G46"/>
  <c r="F46"/>
  <c r="N46" s="1"/>
  <c r="O46" s="1"/>
  <c r="AP45"/>
  <c r="G45"/>
  <c r="F45"/>
  <c r="N45" s="1"/>
  <c r="O45" s="1"/>
  <c r="A45"/>
  <c r="A46" s="1"/>
  <c r="AP46" i="4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B45" i="11"/>
  <c r="AA45"/>
  <c r="AB45" i="10"/>
  <c r="AA45"/>
  <c r="AB45" i="9"/>
  <c r="AA45"/>
  <c r="AB45" i="8"/>
  <c r="AA45"/>
  <c r="AB45" i="7"/>
  <c r="AA45"/>
  <c r="AB45" i="6"/>
  <c r="AA45"/>
  <c r="AB46" i="5"/>
  <c r="AA46"/>
  <c r="AB45"/>
  <c r="AA45"/>
  <c r="AB46" i="4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6" s="1"/>
  <c r="AJ40"/>
  <c r="AK45"/>
  <c r="AK46" s="1"/>
  <c r="AK40"/>
  <c r="AJ45" i="4"/>
  <c r="AJ46" s="1"/>
  <c r="AJ40"/>
  <c r="AK45"/>
  <c r="AK46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<sst xmlns="http://schemas.openxmlformats.org/spreadsheetml/2006/main" count="930" uniqueCount="101">
  <si>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</si>
  <si>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</si>
  <si>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</si>
  <si>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</si>
  <si>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</si>
  <si>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</si>
  <si>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</si>
  <si>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</si>
  <si>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</si>
  <si>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</si>
  <si>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</si>
  <si>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</si>
  <si>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</si>
  <si>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</si>
  <si>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</si>
  <si>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</si>
  <si>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</si>
  <si>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</si>
  <si>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</si>
  <si>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</si>
  <si>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</si>
  <si>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</si>
  <si>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</si>
  <si>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</si>
  <si>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</si>
  <si>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</si>
  <si>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</si>
  <si>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</si>
  <si>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</si>
  <si>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</si>
  <si>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</si>
  <si>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</si>
  <si>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</si>
  <si>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</si>
  <si>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</si>
  <si>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</si>
  <si>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</si>
  <si>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</si>
  <si>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</si>
  <si>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</si>
  <si>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</si>
  <si>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</si>
  <si>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</si>
  <si>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</si>
  <si>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</si>
  <si>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</si>
  <si>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</si>
  <si>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</si>
  <si>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</si>
  <si>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</si>
  <si>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</si>
  <si>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</si>
  <si>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</si>
  <si>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</si>
  <si>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</si>
  <si>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</si>
  <si>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</si>
  <si>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3506</t>
  </si>
  <si>
    <t>Fundar, Rodulfo</t>
  </si>
  <si>
    <t>409 c-4</t>
  </si>
  <si>
    <t>6 31 N. 124 39 E.</t>
  </si>
  <si>
    <t>Poblacion</t>
  </si>
  <si>
    <t>Norala</t>
  </si>
  <si>
    <t>Soouth Cotabato</t>
  </si>
  <si>
    <t>Mindanao</t>
  </si>
  <si>
    <t>M.R. Malate</t>
  </si>
  <si>
    <t>June 25, 1970</t>
  </si>
  <si>
    <t>468.88</t>
  </si>
  <si>
    <t>BLLM 1</t>
  </si>
  <si>
    <t>3507</t>
  </si>
  <si>
    <t>Piedad, Lilia</t>
  </si>
  <si>
    <t>409 C-4</t>
  </si>
  <si>
    <t xml:space="preserve"> 6 31 N. 124 39 E.</t>
  </si>
  <si>
    <t>South Cotabato</t>
  </si>
  <si>
    <t>449.30</t>
  </si>
  <si>
    <t>3508</t>
  </si>
  <si>
    <t>Piedad, Bienvenido</t>
  </si>
  <si>
    <t>449</t>
  </si>
  <si>
    <t>3509</t>
  </si>
  <si>
    <t>Piedad, Bella</t>
  </si>
  <si>
    <t>468.97</t>
  </si>
  <si>
    <t>3510</t>
  </si>
  <si>
    <t>Piedad, Nicanor</t>
  </si>
  <si>
    <t>M.R.Malate</t>
  </si>
  <si>
    <t>476.60</t>
  </si>
  <si>
    <t>3511</t>
  </si>
  <si>
    <t>Piedad, Estanislao</t>
  </si>
  <si>
    <t>440.37</t>
  </si>
  <si>
    <t>3512</t>
  </si>
  <si>
    <t>Jordan, Myrna</t>
  </si>
  <si>
    <t>440.96</t>
  </si>
  <si>
    <t>3513</t>
  </si>
  <si>
    <t>Imperial, Carmen</t>
  </si>
  <si>
    <t>442.80</t>
  </si>
  <si>
    <t>3514</t>
  </si>
  <si>
    <t>Laureano, Martin</t>
  </si>
  <si>
    <t>440.46</t>
  </si>
  <si>
    <t>3515</t>
  </si>
  <si>
    <t>Aguba, Vicente</t>
  </si>
  <si>
    <t>June25, 1970</t>
  </si>
  <si>
    <t>434.94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</si>
</sst>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22" sqref="D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937.76389999711614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468.88194999855807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2.4535758839262672E-3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35822.781839952091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87.893913617658285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-2.4235088686833661E-3</v>
      </c>
      <c r="AB40" s="91">
        <f>SUM(AB42:AB65536)</f>
        <v>-3.8293521853915991E-4</v>
      </c>
      <c r="AC40" s="91"/>
      <c r="AD40" s="91">
        <f>SUM(AD42:AD65536)</f>
        <v>-2.4235088686833661E-3</v>
      </c>
      <c r="AE40" s="91">
        <f>SUM(AE42:AE65536)</f>
        <v>-3.8293521853915996E-4</v>
      </c>
      <c r="AF40" s="91">
        <f>SUM(AF42:AF65536)</f>
        <v>-1.7763568394002505E-15</v>
      </c>
      <c r="AG40" s="91">
        <f>SUM(AG42:AG65536)</f>
        <v>0</v>
      </c>
      <c r="AH40" s="92"/>
      <c r="AI40" s="93">
        <v>1</v>
      </c>
      <c r="AJ40" s="92">
        <f>AJ44+AF44</f>
        <v>721505.02485150786</v>
      </c>
      <c r="AK40" s="92">
        <f>AK44+AG44</f>
        <v>461695.27336782258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-262.94000000006054</v>
      </c>
      <c r="G41" s="72">
        <f>IF(D42=0,D41-$D$41,D41-D42)</f>
        <v>782.95999999996275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825.93208267990985</v>
      </c>
      <c r="N41" s="36">
        <f>IF(F41=0,,ATAN(G41/F41))</f>
        <v>-1.2468021299698828</v>
      </c>
      <c r="O41" s="36">
        <f>ABS(DEGREES(N41))</f>
        <v>71.436499935195812</v>
      </c>
      <c r="P41" s="37" t="str">
        <f>TEXT(INT(O41),"00")</f>
        <v>71</v>
      </c>
      <c r="Q41" s="38" t="str">
        <f>TEXT((O41-P41)*60,"00")</f>
        <v>26</v>
      </c>
      <c r="R41" s="39" t="str">
        <f>IF(L41="",IF(F41&gt;0,"S","N"),"")</f>
        <v>N</v>
      </c>
      <c r="S41" s="25" t="str">
        <f>IF(L41="",IF(INT(Q41)=60,INT(P41+1),P41),"due")</f>
        <v>71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71.433333333333337</v>
      </c>
      <c r="X41" s="22">
        <f>IF(R41="",W41,IF(R41="N",IF(U41="E",180+W41,180-W41),IF(U41="E",360-W41,W41)))</f>
        <v>108.56666666666666</v>
      </c>
      <c r="Y41" s="22">
        <f>RADIANS(X41)</f>
        <v>1.8948457912485104</v>
      </c>
      <c r="Z41" s="64"/>
      <c r="AA41" s="58">
        <f>-M41*COS(Y41)</f>
        <v>262.98327194095054</v>
      </c>
      <c r="AB41" s="58">
        <f>-M41*SIN(Y41)</f>
        <v>-782.9454667339262</v>
      </c>
      <c r="AC41" s="64"/>
      <c r="AD41" s="22">
        <v>0</v>
      </c>
      <c r="AE41" s="22">
        <v>0</v>
      </c>
      <c r="AF41" s="22">
        <f t="shared" ref="AF41:AG43" si="0">AA41-AD41</f>
        <v>262.98327194095054</v>
      </c>
      <c r="AG41" s="22">
        <f t="shared" si="0"/>
        <v>-782.9454667339262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721491.56</v>
      </c>
      <c r="D42" s="60">
        <v>461667.26</v>
      </c>
      <c r="E42" s="79"/>
      <c r="F42" s="72">
        <f>IF(C43=0,C42-$C$42,C42-C43)</f>
        <v>-17.10999999998603</v>
      </c>
      <c r="G42" s="72">
        <f>IF(D43=0,D42-$D$42,D42-D43)</f>
        <v>-0.3999999999650754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17.114674989595741</v>
      </c>
      <c r="N42" s="36">
        <f>IF(F42=0,,ATAN(G42/F42))</f>
        <v>2.3373883821512401E-2</v>
      </c>
      <c r="O42" s="36">
        <f>ABS(DEGREES(N42))</f>
        <v>1.3392248938017766</v>
      </c>
      <c r="P42" s="37" t="str">
        <f>TEXT(INT(O42),"00")</f>
        <v>01</v>
      </c>
      <c r="Q42" s="38" t="str">
        <f>TEXT((O42-P42)*60,"00")</f>
        <v>20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20</v>
      </c>
      <c r="U42" s="40" t="str">
        <f>IF(L42="",IF(G42&gt;0,"W","E"),"")</f>
        <v>E</v>
      </c>
      <c r="V42" s="44"/>
      <c r="W42" s="22">
        <f>IF(S42="due",90*(I42+K42),S42+T42/60)</f>
        <v>1.3333333333333333</v>
      </c>
      <c r="X42" s="22">
        <f>IF(R42="",W42,IF(R42="N",IF(U42="E",180+W42,180-W42),IF(U42="E",360-W42,W42)))</f>
        <v>181.33333333333334</v>
      </c>
      <c r="Y42" s="22">
        <f>RADIANS(X42)</f>
        <v>3.164863710283051</v>
      </c>
      <c r="Z42" s="64"/>
      <c r="AA42" s="58">
        <f>-M42*COS(Y42)</f>
        <v>17.110041040381663</v>
      </c>
      <c r="AB42" s="58">
        <f>-M42*SIN(Y42)</f>
        <v>0.39824062568905716</v>
      </c>
      <c r="AC42" s="64"/>
      <c r="AD42" s="82">
        <f>$AA$40/$M$40*M42</f>
        <v>-4.7190487844639157E-4</v>
      </c>
      <c r="AE42" s="82">
        <f>$AB$40/$M$40*M42</f>
        <v>-7.4565024330090245E-5</v>
      </c>
      <c r="AF42" s="22">
        <f t="shared" si="0"/>
        <v>17.110512945260108</v>
      </c>
      <c r="AG42" s="22">
        <f t="shared" si="0"/>
        <v>0.39831519071338722</v>
      </c>
      <c r="AH42" s="63"/>
      <c r="AI42" s="38">
        <f>A42</f>
        <v>1</v>
      </c>
      <c r="AJ42" s="82">
        <f t="shared" ref="AJ42:AK44" si="1">AJ41+AF41</f>
        <v>721491.60327194096</v>
      </c>
      <c r="AK42" s="82">
        <f t="shared" si="1"/>
        <v>461667.27453326603</v>
      </c>
      <c r="AL42" s="66"/>
      <c r="AM42" s="9" t="str">
        <f>IF(A43=0,A42&amp;" - 1",A42&amp;" - "&amp;A43)</f>
        <v>1 - 2</v>
      </c>
      <c r="AN42" s="18">
        <f>F42</f>
        <v>-17.10999999998603</v>
      </c>
      <c r="AO42" s="18">
        <f>AN42*G42</f>
        <v>6.8439999993968526</v>
      </c>
      <c r="AP42" s="9" t="str">
        <f>D42&amp;","&amp;C42</f>
        <v>461667.26,721491.56</v>
      </c>
    </row>
    <row r="43" spans="1:44">
      <c r="A43" s="20">
        <f>A42+1</f>
        <v>2</v>
      </c>
      <c r="B43" s="44"/>
      <c r="C43" s="60">
        <v>721508.67</v>
      </c>
      <c r="D43" s="60">
        <v>461667.66</v>
      </c>
      <c r="E43" s="79"/>
      <c r="F43" s="72">
        <f>IF(C44=0,C43-$C$42,C43-C44)</f>
        <v>0.85000000009313226</v>
      </c>
      <c r="G43" s="72">
        <f>IF(D44=0,D43-$D$42,D43-D44)</f>
        <v>-24.550000000046566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24.564710460382891</v>
      </c>
      <c r="N43" s="36">
        <f>IF(F43=0,,ATAN(G43/F43))</f>
        <v>-1.5361869339856271</v>
      </c>
      <c r="O43" s="36">
        <f>ABS(DEGREES(N43))</f>
        <v>88.017027860518439</v>
      </c>
      <c r="P43" s="37" t="str">
        <f>TEXT(INT(O43),"00")</f>
        <v>88</v>
      </c>
      <c r="Q43" s="38" t="str">
        <f>TEXT((O43-P43)*60,"00")</f>
        <v>01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01</v>
      </c>
      <c r="U43" s="40" t="str">
        <f>IF(L43="",IF(G43&gt;0,"W","E"),"")</f>
        <v>E</v>
      </c>
      <c r="V43" s="44"/>
      <c r="W43" s="22">
        <f>IF(S43="due",90*(I43+K43),S43+T43/60)</f>
        <v>88.016666666666666</v>
      </c>
      <c r="X43" s="22">
        <f>IF(R43="",W43,IF(R43="N",IF(U43="E",180+W43,180-W43),IF(U43="E",360-W43,W43)))</f>
        <v>271.98333333333335</v>
      </c>
      <c r="Y43" s="22">
        <f>RADIANS(X43)</f>
        <v>4.7470046772159114</v>
      </c>
      <c r="Z43" s="64"/>
      <c r="AA43" s="58">
        <f>-M43*COS(Y43)</f>
        <v>-0.85015476381516231</v>
      </c>
      <c r="AB43" s="58">
        <f>-M43*SIN(Y43)</f>
        <v>24.549994641140088</v>
      </c>
      <c r="AC43" s="64"/>
      <c r="AD43" s="82">
        <f>$AA$40/$M$40*M43</f>
        <v>-6.7732555312472267E-4</v>
      </c>
      <c r="AE43" s="82">
        <f>$AB$40/$M$40*M43</f>
        <v>-1.0702325543742841E-4</v>
      </c>
      <c r="AF43" s="22">
        <f t="shared" si="0"/>
        <v>-0.84947743826203759</v>
      </c>
      <c r="AG43" s="22">
        <f t="shared" si="0"/>
        <v>24.550101664395527</v>
      </c>
      <c r="AH43" s="64"/>
      <c r="AI43" s="25">
        <f>A43</f>
        <v>2</v>
      </c>
      <c r="AJ43" s="82">
        <f t="shared" si="1"/>
        <v>721508.71378488617</v>
      </c>
      <c r="AK43" s="82">
        <f t="shared" si="1"/>
        <v>461667.67284845671</v>
      </c>
      <c r="AL43" s="66"/>
      <c r="AM43" s="9" t="str">
        <f>IF(A44=0,A43&amp;" - 1",A43&amp;" - "&amp;A44)</f>
        <v>2 - 3</v>
      </c>
      <c r="AN43" s="18">
        <f>AN42+F42+F43</f>
        <v>-33.369999999878928</v>
      </c>
      <c r="AO43" s="18">
        <f>AN43*G43</f>
        <v>819.23349999858158</v>
      </c>
      <c r="AP43" s="9" t="str">
        <f>D43&amp;","&amp;C43</f>
        <v>461667.66,721508.67</v>
      </c>
    </row>
    <row r="44" spans="1:44" s="46" customFormat="1">
      <c r="A44" s="20">
        <f>A43+1</f>
        <v>3</v>
      </c>
      <c r="B44" s="44"/>
      <c r="C44" s="60">
        <v>721507.82</v>
      </c>
      <c r="D44" s="60">
        <v>461692.21</v>
      </c>
      <c r="E44" s="79"/>
      <c r="F44" s="72">
        <f>IF(C45=0,C44-$C$42,C44-C45)</f>
        <v>2.8399999999674037</v>
      </c>
      <c r="G44" s="72">
        <f>IF(D45=0,D44-$D$42,D44-D45)</f>
        <v>-3.0499999999883585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4.1675052489161715</v>
      </c>
      <c r="N44" s="22">
        <f>IF(F44=0,,ATAN(G44/F44))</f>
        <v>-0.82103671773269871</v>
      </c>
      <c r="O44" s="22">
        <f>ABS(DEGREES(N44))</f>
        <v>47.041938751357513</v>
      </c>
      <c r="P44" s="24" t="str">
        <f>TEXT(INT(O44),"00")</f>
        <v>47</v>
      </c>
      <c r="Q44" s="25" t="str">
        <f>TEXT((O44-P44)*60,"00")</f>
        <v>03</v>
      </c>
      <c r="R44" s="23" t="str">
        <f>IF(L44="",IF(F44&gt;0,"S","N"),"")</f>
        <v>S</v>
      </c>
      <c r="S44" s="25" t="str">
        <f>IF(L44="",IF(INT(Q44)=60,INT(P44+1),P44),"due")</f>
        <v>47</v>
      </c>
      <c r="T44" s="25" t="str">
        <f>IF(L44="",IF(INT(Q44)=60,"00",Q44),L44)</f>
        <v>03</v>
      </c>
      <c r="U44" s="24" t="str">
        <f>IF(L44="",IF(G44&gt;0,"W","E"),"")</f>
        <v>E</v>
      </c>
      <c r="V44" s="44"/>
      <c r="W44" s="22">
        <f>IF(S44="due",90*(I44+K44),S44+T44/60)</f>
        <v>47.05</v>
      </c>
      <c r="X44" s="22">
        <f>IF(R44="",W44,IF(R44="N",IF(U44="E",180+W44,180-W44),IF(U44="E",360-W44,W44)))</f>
        <v>312.95</v>
      </c>
      <c r="Y44" s="22">
        <f>RADIANS(X44)</f>
        <v>5.4620078941162538</v>
      </c>
      <c r="Z44" s="64"/>
      <c r="AA44" s="58">
        <f>-M44*COS(Y44)</f>
        <v>-2.8395708511012372</v>
      </c>
      <c r="AB44" s="58">
        <f>-M44*SIN(Y44)</f>
        <v>3.0503995445383927</v>
      </c>
      <c r="AC44" s="64"/>
      <c r="AD44" s="82">
        <f>$AA$40/$M$40*M44</f>
        <v>-1.1491109583501E-4</v>
      </c>
      <c r="AE44" s="82">
        <f>$AB$40/$M$40*M44</f>
        <v>-1.8156940197235567E-5</v>
      </c>
      <c r="AF44" s="22">
        <f>AA44-AD44</f>
        <v>-2.839455940005402</v>
      </c>
      <c r="AG44" s="22">
        <f>AB44-AE44</f>
        <v>3.0504177014785898</v>
      </c>
      <c r="AH44" s="64"/>
      <c r="AI44" s="25">
        <f>A44</f>
        <v>3</v>
      </c>
      <c r="AJ44" s="82">
        <f t="shared" si="1"/>
        <v>721507.86430744792</v>
      </c>
      <c r="AK44" s="82">
        <f t="shared" si="1"/>
        <v>461692.2229501211</v>
      </c>
      <c r="AL44" s="66"/>
      <c r="AM44" s="9" t="str">
        <f>IF(A45=0,A44&amp;" - 1",A44&amp;" - "&amp;A45)</f>
        <v>3 - 4</v>
      </c>
      <c r="AN44" s="18">
        <f>AN43+F43+F44</f>
        <v>-29.679999999818392</v>
      </c>
      <c r="AO44" s="18">
        <f>AN44*G44</f>
        <v>90.523999999100582</v>
      </c>
      <c r="AP44" s="9" t="str">
        <f>D44&amp;","&amp;C44</f>
        <v>461692.21,721507.82</v>
      </c>
    </row>
    <row r="45" spans="1:44" s="46" customFormat="1">
      <c r="A45" s="20">
        <f t="shared" ref="A45:A46" si="2">A44+1</f>
        <v>4</v>
      </c>
      <c r="B45" s="44"/>
      <c r="C45" s="60">
        <v>721504.98</v>
      </c>
      <c r="D45" s="60">
        <v>461695.26</v>
      </c>
      <c r="E45" s="79"/>
      <c r="F45" s="72">
        <f t="shared" ref="F45:F46" si="3">IF(C46=0,C45-$C$42,C45-C46)</f>
        <v>14.309999999939464</v>
      </c>
      <c r="G45" s="72">
        <f t="shared" ref="G45:G46" si="4">IF(D46=0,D45-$D$42,D45-D46)</f>
        <v>0.28000000002793968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14.312739080912609</v>
      </c>
      <c r="N45" s="22">
        <f t="shared" ref="N45:N46" si="11">IF(F45=0,,ATAN(G45/F45))</f>
        <v>1.9564240034843361E-2</v>
      </c>
      <c r="O45" s="22">
        <f t="shared" ref="O45:O46" si="12">ABS(DEGREES(N45))</f>
        <v>1.1209483833774032</v>
      </c>
      <c r="P45" s="24" t="str">
        <f t="shared" ref="P45:P46" si="13">TEXT(INT(O45),"00")</f>
        <v>01</v>
      </c>
      <c r="Q45" s="25" t="str">
        <f t="shared" ref="Q45:Q46" si="14">TEXT((O45-P45)*60,"00")</f>
        <v>07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07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1.1166666666666667</v>
      </c>
      <c r="X45" s="22">
        <f t="shared" ref="X45:X46" si="20">IF(R45="",W45,IF(R45="N",IF(U45="E",180+W45,180-W45),IF(U45="E",360-W45,W45)))</f>
        <v>1.1166666666666667</v>
      </c>
      <c r="Y45" s="22">
        <f t="shared" ref="Y45:Y46" si="21">RADIANS(X45)</f>
        <v>1.9489509980603347E-2</v>
      </c>
      <c r="Z45" s="64"/>
      <c r="AA45" s="58">
        <f t="shared" ref="AA45:AA46" si="22">-M45*COS(Y45)</f>
        <v>-14.310020884396955</v>
      </c>
      <c r="AB45" s="58">
        <f t="shared" ref="AB45:AB46" si="23">-M45*SIN(Y45)</f>
        <v>-0.27893061217092363</v>
      </c>
      <c r="AC45" s="64"/>
      <c r="AD45" s="82">
        <f t="shared" ref="AD45:AD46" si="24">$AA$40/$M$40*M45</f>
        <v>-3.9464678121664537E-4</v>
      </c>
      <c r="AE45" s="82">
        <f t="shared" ref="AE45:AE46" si="25">$AB$40/$M$40*M45</f>
        <v>-6.2357581341583555E-5</v>
      </c>
      <c r="AF45" s="22">
        <f t="shared" ref="AF45:AF46" si="26">AA45-AD45</f>
        <v>-14.309626237615738</v>
      </c>
      <c r="AG45" s="22">
        <f t="shared" ref="AG45:AG46" si="27">AB45-AE45</f>
        <v>-0.27886825458958203</v>
      </c>
      <c r="AH45" s="64"/>
      <c r="AI45" s="25">
        <f t="shared" ref="AI45:AI46" si="28">A45</f>
        <v>4</v>
      </c>
      <c r="AJ45" s="82">
        <f t="shared" ref="AJ45:AJ46" si="29">AJ44+AF44</f>
        <v>721505.02485150786</v>
      </c>
      <c r="AK45" s="82">
        <f t="shared" ref="AK45:AK46" si="30">AK44+AG44</f>
        <v>461695.27336782258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-12.529999999911524</v>
      </c>
      <c r="AO45" s="18">
        <f t="shared" ref="AO45:AO46" si="33">AN45*G45</f>
        <v>-3.5084000003253109</v>
      </c>
      <c r="AP45" s="9" t="str">
        <f t="shared" ref="AP45:AP46" si="34">D45&amp;","&amp;C45</f>
        <v>461695.26,721504.98</v>
      </c>
    </row>
    <row r="46" spans="1:44" s="46" customFormat="1">
      <c r="A46" s="20">
        <f t="shared" si="2"/>
        <v>5</v>
      </c>
      <c r="B46" s="44"/>
      <c r="C46" s="60">
        <v>721490.67</v>
      </c>
      <c r="D46" s="60">
        <v>461694.98</v>
      </c>
      <c r="E46" s="79"/>
      <c r="F46" s="72">
        <f t="shared" si="3"/>
        <v>-0.89000000001396984</v>
      </c>
      <c r="G46" s="72">
        <f t="shared" si="4"/>
        <v>27.71999999997206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27.734283837850871</v>
      </c>
      <c r="N46" s="22">
        <f t="shared" si="11"/>
        <v>-1.538700570245821</v>
      </c>
      <c r="O46" s="22">
        <f t="shared" si="12"/>
        <v>88.161048609458589</v>
      </c>
      <c r="P46" s="24" t="str">
        <f t="shared" si="13"/>
        <v>88</v>
      </c>
      <c r="Q46" s="25" t="str">
        <f t="shared" si="14"/>
        <v>10</v>
      </c>
      <c r="R46" s="23" t="str">
        <f t="shared" si="15"/>
        <v>N</v>
      </c>
      <c r="S46" s="25" t="str">
        <f t="shared" si="16"/>
        <v>88</v>
      </c>
      <c r="T46" s="25" t="str">
        <f t="shared" si="17"/>
        <v>10</v>
      </c>
      <c r="U46" s="24" t="str">
        <f t="shared" si="18"/>
        <v>W</v>
      </c>
      <c r="V46" s="44"/>
      <c r="W46" s="22">
        <f t="shared" si="19"/>
        <v>88.166666666666671</v>
      </c>
      <c r="X46" s="22">
        <f t="shared" si="20"/>
        <v>91.833333333333329</v>
      </c>
      <c r="Y46" s="22">
        <f t="shared" si="21"/>
        <v>1.6027940297481258</v>
      </c>
      <c r="Z46" s="64"/>
      <c r="AA46" s="58">
        <f t="shared" si="22"/>
        <v>0.88728195006300858</v>
      </c>
      <c r="AB46" s="58">
        <f t="shared" si="23"/>
        <v>-27.720087134415152</v>
      </c>
      <c r="AC46" s="64"/>
      <c r="AD46" s="82">
        <f t="shared" si="24"/>
        <v>-7.6472056006059652E-4</v>
      </c>
      <c r="AE46" s="82">
        <f t="shared" si="25"/>
        <v>-1.2083241723282216E-4</v>
      </c>
      <c r="AF46" s="22">
        <f t="shared" si="26"/>
        <v>0.88804667062306919</v>
      </c>
      <c r="AG46" s="22">
        <f t="shared" si="27"/>
        <v>-27.719966301997918</v>
      </c>
      <c r="AH46" s="64"/>
      <c r="AI46" s="25">
        <f t="shared" si="28"/>
        <v>5</v>
      </c>
      <c r="AJ46" s="82">
        <f t="shared" si="29"/>
        <v>721490.71522527025</v>
      </c>
      <c r="AK46" s="82">
        <f t="shared" si="30"/>
        <v>461694.99449956801</v>
      </c>
      <c r="AL46" s="66"/>
      <c r="AM46" s="9" t="str">
        <f t="shared" si="31"/>
        <v>5 - 1</v>
      </c>
      <c r="AN46" s="18">
        <f t="shared" si="32"/>
        <v>0.89000000001396984</v>
      </c>
      <c r="AO46" s="18">
        <f t="shared" si="33"/>
        <v>24.670800000362377</v>
      </c>
      <c r="AP46" s="9" t="str">
        <f t="shared" si="34"/>
        <v>461694.98,721490.67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98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71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73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99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100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869.8886000008996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434.9443000004498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5.6207206929533189E-3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15263.763563352652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15000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15000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85.793351712883137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-5.6032567739605632E-3</v>
      </c>
      <c r="AB40" s="91">
        <f>SUM(AB42:AB65536)</f>
        <v>-4.4273539869621459E-4</v>
      </c>
      <c r="AC40" s="91"/>
      <c r="AD40" s="91">
        <f>SUM(AD42:AD65536)</f>
        <v>-5.6032567739605632E-3</v>
      </c>
      <c r="AE40" s="91">
        <f>SUM(AE42:AE65536)</f>
        <v>-4.4273539869621459E-4</v>
      </c>
      <c r="AF40" s="91">
        <f>SUM(AF42:AF65536)</f>
        <v>-2.3314683517128287E-15</v>
      </c>
      <c r="AG40" s="91">
        <f>SUM(AG42:AG65536)</f>
        <v>0</v>
      </c>
      <c r="AH40" s="92"/>
      <c r="AI40" s="93">
        <v>1</v>
      </c>
      <c r="AJ40" s="92">
        <f>AJ44+AF44</f>
        <v>721365.19437668845</v>
      </c>
      <c r="AK40" s="92">
        <f>AK44+AG44</f>
        <v>461628.9555599821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-136.05000000004657</v>
      </c>
      <c r="G41" s="72">
        <f>IF(D42=0,D41-$D$41,D41-D42)</f>
        <v>847.63999999995576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858.48888874576448</v>
      </c>
      <c r="N41" s="36">
        <f>IF(F41=0,,ATAN(G41/F41))</f>
        <v>-1.4116492357254213</v>
      </c>
      <c r="O41" s="36">
        <f>ABS(DEGREES(N41))</f>
        <v>80.881543359934909</v>
      </c>
      <c r="P41" s="37" t="str">
        <f>TEXT(INT(O41),"00")</f>
        <v>80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80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80.88333333333334</v>
      </c>
      <c r="X41" s="22">
        <f>IF(R41="",W41,IF(R41="N",IF(U41="E",180+W41,180-W41),IF(U41="E",360-W41,W41)))</f>
        <v>99.11666666666666</v>
      </c>
      <c r="Y41" s="22">
        <f>RADIANS(X41)</f>
        <v>1.7299121769350463</v>
      </c>
      <c r="Z41" s="64"/>
      <c r="AA41" s="58">
        <f>-M41*COS(Y41)</f>
        <v>136.02351887232521</v>
      </c>
      <c r="AB41" s="58">
        <f>-M41*SIN(Y41)</f>
        <v>-847.64424991474323</v>
      </c>
      <c r="AC41" s="64"/>
      <c r="AD41" s="22">
        <v>0</v>
      </c>
      <c r="AE41" s="22">
        <v>0</v>
      </c>
      <c r="AF41" s="22">
        <f t="shared" ref="AF41:AG43" si="0">AA41-AD41</f>
        <v>136.02351887232521</v>
      </c>
      <c r="AG41" s="22">
        <f t="shared" si="0"/>
        <v>-847.64424991474323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721364.67</v>
      </c>
      <c r="D42" s="60">
        <v>461602.58</v>
      </c>
      <c r="E42" s="79"/>
      <c r="F42" s="72">
        <f>IF(C43=0,C42-$C$42,C42-C43)</f>
        <v>-16.459999999962747</v>
      </c>
      <c r="G42" s="72">
        <f>IF(D43=0,D42-$D$42,D42-D43)</f>
        <v>-0.11999999999534339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16.460437418208926</v>
      </c>
      <c r="N42" s="36">
        <f>IF(F42=0,,ATAN(G42/F42))</f>
        <v>7.2902718144324001E-3</v>
      </c>
      <c r="O42" s="36">
        <f>ABS(DEGREES(N42))</f>
        <v>0.41770180647015742</v>
      </c>
      <c r="P42" s="37" t="str">
        <f>TEXT(INT(O42),"00")</f>
        <v>00</v>
      </c>
      <c r="Q42" s="38" t="str">
        <f>TEXT((O42-P42)*60,"00")</f>
        <v>25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25</v>
      </c>
      <c r="U42" s="40" t="str">
        <f>IF(L42="",IF(G42&gt;0,"W","E"),"")</f>
        <v>E</v>
      </c>
      <c r="V42" s="44"/>
      <c r="W42" s="22">
        <f>IF(S42="due",90*(I42+K42),S42+T42/60)</f>
        <v>0.41666666666666669</v>
      </c>
      <c r="X42" s="22">
        <f>IF(R42="",W42,IF(R42="N",IF(U42="E",180+W42,180-W42),IF(U42="E",360-W42,W42)))</f>
        <v>180.41666666666666</v>
      </c>
      <c r="Y42" s="22">
        <f>RADIANS(X42)</f>
        <v>3.1488648588064359</v>
      </c>
      <c r="Z42" s="64"/>
      <c r="AA42" s="58">
        <f>-M42*COS(Y42)</f>
        <v>16.460002165268193</v>
      </c>
      <c r="AB42" s="58">
        <f>-M42*SIN(Y42)</f>
        <v>0.11970262377615623</v>
      </c>
      <c r="AC42" s="64"/>
      <c r="AD42" s="82">
        <f>$AA$40/$M$40*M42</f>
        <v>-1.0750490058320345E-3</v>
      </c>
      <c r="AE42" s="82">
        <f>$AB$40/$M$40*M42</f>
        <v>-8.4943858440845538E-5</v>
      </c>
      <c r="AF42" s="22">
        <f t="shared" si="0"/>
        <v>16.461077214274024</v>
      </c>
      <c r="AG42" s="22">
        <f t="shared" si="0"/>
        <v>0.11978756763459708</v>
      </c>
      <c r="AH42" s="63"/>
      <c r="AI42" s="38">
        <f>A42</f>
        <v>1</v>
      </c>
      <c r="AJ42" s="82">
        <f t="shared" ref="AJ42:AK44" si="1">AJ41+AF41</f>
        <v>721364.64351887233</v>
      </c>
      <c r="AK42" s="82">
        <f t="shared" si="1"/>
        <v>461602.57575008523</v>
      </c>
      <c r="AL42" s="66"/>
      <c r="AM42" s="9" t="str">
        <f>IF(A43=0,A42&amp;" - 1",A42&amp;" - "&amp;A43)</f>
        <v>1 - 2</v>
      </c>
      <c r="AN42" s="18">
        <f>F42</f>
        <v>-16.459999999962747</v>
      </c>
      <c r="AO42" s="18">
        <f>AN42*G42</f>
        <v>1.9751999999188818</v>
      </c>
      <c r="AP42" s="9" t="str">
        <f>D42&amp;","&amp;C42</f>
        <v>461602.58,721364.67</v>
      </c>
    </row>
    <row r="43" spans="1:44">
      <c r="A43" s="20">
        <f>A42+1</f>
        <v>2</v>
      </c>
      <c r="B43" s="44"/>
      <c r="C43" s="60">
        <v>721381.13</v>
      </c>
      <c r="D43" s="60">
        <v>461602.7</v>
      </c>
      <c r="E43" s="79"/>
      <c r="F43" s="72">
        <f>IF(C44=0,C43-$C$42,C43-C44)</f>
        <v>-0.55000000004656613</v>
      </c>
      <c r="G43" s="72">
        <f>IF(D44=0,D43-$D$42,D43-D44)</f>
        <v>-26.479999999981374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26.485711242084186</v>
      </c>
      <c r="N43" s="36">
        <f>IF(F43=0,,ATAN(G43/F43))</f>
        <v>1.5500289201172626</v>
      </c>
      <c r="O43" s="36">
        <f>ABS(DEGREES(N43))</f>
        <v>88.81011524593977</v>
      </c>
      <c r="P43" s="37" t="str">
        <f>TEXT(INT(O43),"00")</f>
        <v>88</v>
      </c>
      <c r="Q43" s="38" t="str">
        <f>TEXT((O43-P43)*60,"00")</f>
        <v>49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49</v>
      </c>
      <c r="U43" s="40" t="str">
        <f>IF(L43="",IF(G43&gt;0,"W","E"),"")</f>
        <v>E</v>
      </c>
      <c r="V43" s="44"/>
      <c r="W43" s="22">
        <f>IF(S43="due",90*(I43+K43),S43+T43/60)</f>
        <v>88.816666666666663</v>
      </c>
      <c r="X43" s="22">
        <f>IF(R43="",W43,IF(R43="N",IF(U43="E",180+W43,180-W43),IF(U43="E",360-W43,W43)))</f>
        <v>268.81666666666666</v>
      </c>
      <c r="Y43" s="22">
        <f>RADIANS(X43)</f>
        <v>4.6917359175694235</v>
      </c>
      <c r="Z43" s="64"/>
      <c r="AA43" s="58">
        <f>-M43*COS(Y43)</f>
        <v>0.54697217098217799</v>
      </c>
      <c r="AB43" s="58">
        <f>-M43*SIN(Y43)</f>
        <v>26.480062715998912</v>
      </c>
      <c r="AC43" s="64"/>
      <c r="AD43" s="82">
        <f>$AA$40/$M$40*M43</f>
        <v>-1.7298105035810866E-3</v>
      </c>
      <c r="AE43" s="82">
        <f>$AB$40/$M$40*M43</f>
        <v>-1.3667914462369815E-4</v>
      </c>
      <c r="AF43" s="22">
        <f t="shared" si="0"/>
        <v>0.5487019814857591</v>
      </c>
      <c r="AG43" s="22">
        <f t="shared" si="0"/>
        <v>26.480199395143536</v>
      </c>
      <c r="AH43" s="64"/>
      <c r="AI43" s="25">
        <f>A43</f>
        <v>2</v>
      </c>
      <c r="AJ43" s="82">
        <f t="shared" si="1"/>
        <v>721381.10459608654</v>
      </c>
      <c r="AK43" s="82">
        <f t="shared" si="1"/>
        <v>461602.69553765288</v>
      </c>
      <c r="AL43" s="66"/>
      <c r="AM43" s="9" t="str">
        <f>IF(A44=0,A43&amp;" - 1",A43&amp;" - "&amp;A44)</f>
        <v>2 - 3</v>
      </c>
      <c r="AN43" s="18">
        <f>AN42+F42+F43</f>
        <v>-33.46999999997206</v>
      </c>
      <c r="AO43" s="18">
        <f>AN43*G43</f>
        <v>886.28559999863671</v>
      </c>
      <c r="AP43" s="9" t="str">
        <f>D43&amp;","&amp;C43</f>
        <v>461602.7,721381.13</v>
      </c>
    </row>
    <row r="44" spans="1:44" s="46" customFormat="1">
      <c r="A44" s="20">
        <f>A43+1</f>
        <v>3</v>
      </c>
      <c r="B44" s="44"/>
      <c r="C44" s="60">
        <v>721381.68</v>
      </c>
      <c r="D44" s="60">
        <v>461629.18</v>
      </c>
      <c r="E44" s="79"/>
      <c r="F44" s="72">
        <f>IF(C45=0,C44-$C$42,C44-C45)</f>
        <v>16.460000000079162</v>
      </c>
      <c r="G44" s="72">
        <f>IF(D45=0,D44-$D$42,D44-D45)</f>
        <v>0.21999999997206032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16.461470165285775</v>
      </c>
      <c r="N44" s="22">
        <f>IF(F44=0,,ATAN(G44/F44))</f>
        <v>1.3364939301184665E-2</v>
      </c>
      <c r="O44" s="22">
        <f>ABS(DEGREES(N44))</f>
        <v>0.7657546154064051</v>
      </c>
      <c r="P44" s="24" t="str">
        <f>TEXT(INT(O44),"00")</f>
        <v>00</v>
      </c>
      <c r="Q44" s="25" t="str">
        <f>TEXT((O44-P44)*60,"00")</f>
        <v>46</v>
      </c>
      <c r="R44" s="23" t="str">
        <f>IF(L44="",IF(F44&gt;0,"S","N"),"")</f>
        <v>S</v>
      </c>
      <c r="S44" s="25" t="str">
        <f>IF(L44="",IF(INT(Q44)=60,INT(P44+1),P44),"due")</f>
        <v>00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0.76666666666666672</v>
      </c>
      <c r="X44" s="22">
        <f>IF(R44="",W44,IF(R44="N",IF(U44="E",180+W44,180-W44),IF(U44="E",360-W44,W44)))</f>
        <v>0.76666666666666672</v>
      </c>
      <c r="Y44" s="22">
        <f>RADIANS(X44)</f>
        <v>1.3380857598623194E-2</v>
      </c>
      <c r="Z44" s="64"/>
      <c r="AA44" s="58">
        <f>-M44*COS(Y44)</f>
        <v>-16.459996495968305</v>
      </c>
      <c r="AB44" s="58">
        <f>-M44*SIN(Y44)</f>
        <v>-0.22026201512001556</v>
      </c>
      <c r="AC44" s="64"/>
      <c r="AD44" s="82">
        <f>$AA$40/$M$40*M44</f>
        <v>-1.0751164556628036E-3</v>
      </c>
      <c r="AE44" s="82">
        <f>$AB$40/$M$40*M44</f>
        <v>-8.4949187917776937E-5</v>
      </c>
      <c r="AF44" s="22">
        <f>AA44-AD44</f>
        <v>-16.458921379512642</v>
      </c>
      <c r="AG44" s="22">
        <f>AB44-AE44</f>
        <v>-0.22017706593209779</v>
      </c>
      <c r="AH44" s="64"/>
      <c r="AI44" s="25">
        <f>A44</f>
        <v>3</v>
      </c>
      <c r="AJ44" s="82">
        <f t="shared" si="1"/>
        <v>721381.65329806798</v>
      </c>
      <c r="AK44" s="82">
        <f t="shared" si="1"/>
        <v>461629.17573704803</v>
      </c>
      <c r="AL44" s="66"/>
      <c r="AM44" s="9" t="str">
        <f>IF(A45=0,A44&amp;" - 1",A44&amp;" - "&amp;A45)</f>
        <v>3 - 4</v>
      </c>
      <c r="AN44" s="18">
        <f>AN43+F43+F44</f>
        <v>-17.559999999939464</v>
      </c>
      <c r="AO44" s="18">
        <f>AN44*G44</f>
        <v>-3.8631999994960613</v>
      </c>
      <c r="AP44" s="9" t="str">
        <f>D44&amp;","&amp;C44</f>
        <v>461629.18,721381.68</v>
      </c>
    </row>
    <row r="45" spans="1:44" s="46" customFormat="1">
      <c r="A45" s="20">
        <f>A44+1</f>
        <v>4</v>
      </c>
      <c r="B45" s="44"/>
      <c r="C45" s="60">
        <v>721365.22</v>
      </c>
      <c r="D45" s="60">
        <v>461628.96</v>
      </c>
      <c r="E45" s="79"/>
      <c r="F45" s="72">
        <f>IF(C46=0,C45-$C$42,C45-C46)</f>
        <v>0.54999999993015081</v>
      </c>
      <c r="G45" s="72">
        <f>IF(D46=0,D45-$D$42,D45-D46)</f>
        <v>26.380000000004657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26.385732887304247</v>
      </c>
      <c r="N45" s="22">
        <f>IF(F45=0,,ATAN(G45/F45))</f>
        <v>1.5499502188248935</v>
      </c>
      <c r="O45" s="22">
        <f>ABS(DEGREES(N45))</f>
        <v>88.805605994044797</v>
      </c>
      <c r="P45" s="24" t="str">
        <f>TEXT(INT(O45),"00")</f>
        <v>88</v>
      </c>
      <c r="Q45" s="25" t="str">
        <f>TEXT((O45-P45)*60,"00")</f>
        <v>48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48</v>
      </c>
      <c r="U45" s="24" t="str">
        <f>IF(L45="",IF(G45&gt;0,"W","E"),"")</f>
        <v>W</v>
      </c>
      <c r="V45" s="44"/>
      <c r="W45" s="22">
        <f>IF(S45="due",90*(I45+K45),S45+T45/60)</f>
        <v>88.8</v>
      </c>
      <c r="X45" s="22">
        <f>IF(R45="",W45,IF(R45="N",IF(U45="E",180+W45,180-W45),IF(U45="E",360-W45,W45)))</f>
        <v>88.8</v>
      </c>
      <c r="Y45" s="22">
        <f>RADIANS(X45)</f>
        <v>1.5498523757709646</v>
      </c>
      <c r="Z45" s="64"/>
      <c r="AA45" s="58">
        <f>-M45*COS(Y45)</f>
        <v>-0.55258109705602854</v>
      </c>
      <c r="AB45" s="58">
        <f>-M45*SIN(Y45)</f>
        <v>-26.379946060053747</v>
      </c>
      <c r="AC45" s="64"/>
      <c r="AD45" s="82">
        <f>$AA$40/$M$40*M45</f>
        <v>-1.7232808088846385E-3</v>
      </c>
      <c r="AE45" s="82">
        <f>$AB$40/$M$40*M45</f>
        <v>-1.3616320771389398E-4</v>
      </c>
      <c r="AF45" s="22">
        <f>AA45-AD45</f>
        <v>-0.55085781624714392</v>
      </c>
      <c r="AG45" s="22">
        <f>AB45-AE45</f>
        <v>-26.379809896846034</v>
      </c>
      <c r="AH45" s="64"/>
      <c r="AI45" s="25">
        <f>A45</f>
        <v>4</v>
      </c>
      <c r="AJ45" s="82">
        <f t="shared" ref="AJ45" si="2">AJ44+AF44</f>
        <v>721365.19437668845</v>
      </c>
      <c r="AK45" s="82">
        <f t="shared" ref="AK45" si="3">AK44+AG44</f>
        <v>461628.9555599821</v>
      </c>
      <c r="AL45" s="66"/>
      <c r="AM45" s="9" t="str">
        <f>IF(A46=0,A45&amp;" - 1",A45&amp;" - "&amp;A46)</f>
        <v>4 - 1</v>
      </c>
      <c r="AN45" s="18">
        <f>AN44+F44+F45</f>
        <v>-0.54999999993015081</v>
      </c>
      <c r="AO45" s="18">
        <f>AN45*G45</f>
        <v>-14.50899999815994</v>
      </c>
      <c r="AP45" s="9" t="str">
        <f>D45&amp;","&amp;C45</f>
        <v>461628.96,721365.22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71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72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898.58789999936789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449.29394999968395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5.2711797825927224E-3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16251.289565826204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16000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16000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85.663469000443143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4.9500535154343162E-3</v>
      </c>
      <c r="AB40" s="91">
        <f>SUM(AB42:AB65536)</f>
        <v>-1.8117136900599462E-3</v>
      </c>
      <c r="AC40" s="91"/>
      <c r="AD40" s="91">
        <f>SUM(AD42:AD65536)</f>
        <v>4.9500535154343162E-3</v>
      </c>
      <c r="AE40" s="91">
        <f>SUM(AE42:AE65536)</f>
        <v>-1.8117136900599462E-3</v>
      </c>
      <c r="AF40" s="91">
        <f>SUM(AF42:AF65536)</f>
        <v>2.55351295663786E-15</v>
      </c>
      <c r="AG40" s="91">
        <f>SUM(AG42:AG65536)</f>
        <v>0</v>
      </c>
      <c r="AH40" s="92"/>
      <c r="AI40" s="93">
        <v>1</v>
      </c>
      <c r="AJ40" s="92">
        <f>AJ44+AF44</f>
        <v>721446.7790396139</v>
      </c>
      <c r="AK40" s="92">
        <f>AK44+AG44</f>
        <v>461630.2305151358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-203.85999999998603</v>
      </c>
      <c r="G41" s="72">
        <f>IF(D42=0,D41-$D$41,D41-D42)</f>
        <v>846.95999999996275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871.14874803326848</v>
      </c>
      <c r="N41" s="36">
        <f>IF(F41=0,,ATAN(G41/F41))</f>
        <v>-1.334593227014661</v>
      </c>
      <c r="O41" s="36">
        <f>ABS(DEGREES(N41))</f>
        <v>76.466559274685039</v>
      </c>
      <c r="P41" s="37" t="str">
        <f>TEXT(INT(O41),"00")</f>
        <v>76</v>
      </c>
      <c r="Q41" s="38" t="str">
        <f>TEXT((O41-P41)*60,"00")</f>
        <v>28</v>
      </c>
      <c r="R41" s="39" t="str">
        <f>IF(L41="",IF(F41&gt;0,"S","N"),"")</f>
        <v>N</v>
      </c>
      <c r="S41" s="25" t="str">
        <f>IF(L41="",IF(INT(Q41)=60,INT(P41+1),P41),"due")</f>
        <v>76</v>
      </c>
      <c r="T41" s="38" t="str">
        <f>IF(L41="",IF(INT(Q41)=60,"00",Q41),L41)</f>
        <v>28</v>
      </c>
      <c r="U41" s="40" t="str">
        <f>IF(L41="",IF(G41&gt;0,"W","E"),"")</f>
        <v>W</v>
      </c>
      <c r="V41" s="41"/>
      <c r="W41" s="22">
        <f>IF(S41="due",90*(I41+K41),S41+T41/60)</f>
        <v>76.466666666666669</v>
      </c>
      <c r="X41" s="22">
        <f>IF(R41="",W41,IF(R41="N",IF(U41="E",180+W41,180-W41),IF(U41="E",360-W41,W41)))</f>
        <v>103.53333333333333</v>
      </c>
      <c r="Y41" s="22">
        <f>RADIANS(X41)</f>
        <v>1.8069975522314625</v>
      </c>
      <c r="Z41" s="64"/>
      <c r="AA41" s="58">
        <f>-M41*COS(Y41)</f>
        <v>203.85841250551348</v>
      </c>
      <c r="AB41" s="58">
        <f>-M41*SIN(Y41)</f>
        <v>-846.96038210217534</v>
      </c>
      <c r="AC41" s="64"/>
      <c r="AD41" s="22">
        <v>0</v>
      </c>
      <c r="AE41" s="22">
        <v>0</v>
      </c>
      <c r="AF41" s="22">
        <f t="shared" ref="AF41:AG43" si="0">AA41-AD41</f>
        <v>203.85841250551348</v>
      </c>
      <c r="AG41" s="22">
        <f t="shared" si="0"/>
        <v>-846.96038210217534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721432.48</v>
      </c>
      <c r="D42" s="60">
        <v>461603.26</v>
      </c>
      <c r="E42" s="79"/>
      <c r="F42" s="72">
        <f>IF(C43=0,C42-$C$42,C42-C43)</f>
        <v>-17.070000000065193</v>
      </c>
      <c r="G42" s="72">
        <f>IF(D43=0,D42-$D$42,D42-D43)</f>
        <v>-2.0000000018626451E-2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17.070011716522821</v>
      </c>
      <c r="N42" s="36">
        <f>IF(F42=0,,ATAN(G42/F42))</f>
        <v>1.1716456278183581E-3</v>
      </c>
      <c r="O42" s="36">
        <f>ABS(DEGREES(N42))</f>
        <v>6.7130349558947561E-2</v>
      </c>
      <c r="P42" s="37" t="str">
        <f>TEXT(INT(O42),"00")</f>
        <v>00</v>
      </c>
      <c r="Q42" s="38" t="str">
        <f>TEXT((O42-P42)*60,"00")</f>
        <v>04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04</v>
      </c>
      <c r="U42" s="40" t="str">
        <f>IF(L42="",IF(G42&gt;0,"W","E"),"")</f>
        <v>E</v>
      </c>
      <c r="V42" s="44"/>
      <c r="W42" s="22">
        <f>IF(S42="due",90*(I42+K42),S42+T42/60)</f>
        <v>6.6666666666666666E-2</v>
      </c>
      <c r="X42" s="22">
        <f>IF(R42="",W42,IF(R42="N",IF(U42="E",180+W42,180-W42),IF(U42="E",360-W42,W42)))</f>
        <v>180.06666666666666</v>
      </c>
      <c r="Y42" s="22">
        <f>RADIANS(X42)</f>
        <v>3.1427562064244561</v>
      </c>
      <c r="Z42" s="64"/>
      <c r="AA42" s="58">
        <f>-M42*COS(Y42)</f>
        <v>17.070000161362071</v>
      </c>
      <c r="AB42" s="58">
        <f>-M42*SIN(Y42)</f>
        <v>1.9861856038807791E-2</v>
      </c>
      <c r="AC42" s="64"/>
      <c r="AD42" s="82">
        <f>$AA$40/$M$40*M42</f>
        <v>9.8638862623508326E-4</v>
      </c>
      <c r="AE42" s="82">
        <f>$AB$40/$M$40*M42</f>
        <v>-3.610170621989181E-4</v>
      </c>
      <c r="AF42" s="22">
        <f t="shared" si="0"/>
        <v>17.069013772735836</v>
      </c>
      <c r="AG42" s="22">
        <f t="shared" si="0"/>
        <v>2.0222873101006709E-2</v>
      </c>
      <c r="AH42" s="63"/>
      <c r="AI42" s="38">
        <f>A42</f>
        <v>1</v>
      </c>
      <c r="AJ42" s="82">
        <f t="shared" ref="AJ42:AK44" si="1">AJ41+AF41</f>
        <v>721432.47841250547</v>
      </c>
      <c r="AK42" s="82">
        <f t="shared" si="1"/>
        <v>461603.2596178978</v>
      </c>
      <c r="AL42" s="66"/>
      <c r="AM42" s="9" t="str">
        <f>IF(A43=0,A42&amp;" - 1",A42&amp;" - "&amp;A43)</f>
        <v>1 - 2</v>
      </c>
      <c r="AN42" s="18">
        <f>F42</f>
        <v>-17.070000000065193</v>
      </c>
      <c r="AO42" s="18">
        <f>AN42*G42</f>
        <v>0.34140000031925738</v>
      </c>
      <c r="AP42" s="9" t="str">
        <f>D42&amp;","&amp;C42</f>
        <v>461603.26,721432.48</v>
      </c>
    </row>
    <row r="43" spans="1:44">
      <c r="A43" s="20">
        <f>A42+1</f>
        <v>2</v>
      </c>
      <c r="B43" s="44"/>
      <c r="C43" s="60">
        <v>721449.55</v>
      </c>
      <c r="D43" s="60">
        <v>461603.28</v>
      </c>
      <c r="E43" s="79"/>
      <c r="F43" s="72">
        <f>IF(C44=0,C43-$C$42,C43-C44)</f>
        <v>-0.30999999993946403</v>
      </c>
      <c r="G43" s="72">
        <f>IF(D44=0,D43-$D$42,D43-D44)</f>
        <v>-23.919999999983702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23.922008694906513</v>
      </c>
      <c r="N43" s="36">
        <f>IF(F43=0,,ATAN(G43/F43))</f>
        <v>1.5578371860752143</v>
      </c>
      <c r="O43" s="36">
        <f>ABS(DEGREES(N43))</f>
        <v>89.257495930646073</v>
      </c>
      <c r="P43" s="37" t="str">
        <f>TEXT(INT(O43),"00")</f>
        <v>89</v>
      </c>
      <c r="Q43" s="38" t="str">
        <f>TEXT((O43-P43)*60,"00")</f>
        <v>15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15</v>
      </c>
      <c r="U43" s="40" t="str">
        <f>IF(L43="",IF(G43&gt;0,"W","E"),"")</f>
        <v>E</v>
      </c>
      <c r="V43" s="44"/>
      <c r="W43" s="22">
        <f>IF(S43="due",90*(I43+K43),S43+T43/60)</f>
        <v>89.25</v>
      </c>
      <c r="X43" s="22">
        <f>IF(R43="",W43,IF(R43="N",IF(U43="E",180+W43,180-W43),IF(U43="E",360-W43,W43)))</f>
        <v>269.25</v>
      </c>
      <c r="Y43" s="22">
        <f>RADIANS(X43)</f>
        <v>4.6992990109947321</v>
      </c>
      <c r="Z43" s="64"/>
      <c r="AA43" s="58">
        <f>-M43*COS(Y43)</f>
        <v>0.31312941907051767</v>
      </c>
      <c r="AB43" s="58">
        <f>-M43*SIN(Y43)</f>
        <v>23.919959238386994</v>
      </c>
      <c r="AC43" s="64"/>
      <c r="AD43" s="82">
        <f>$AA$40/$M$40*M43</f>
        <v>1.3823304684971336E-3</v>
      </c>
      <c r="AE43" s="82">
        <f>$AB$40/$M$40*M43</f>
        <v>-5.059313048140858E-4</v>
      </c>
      <c r="AF43" s="22">
        <f t="shared" si="0"/>
        <v>0.31174708860202055</v>
      </c>
      <c r="AG43" s="22">
        <f t="shared" si="0"/>
        <v>23.920465169691809</v>
      </c>
      <c r="AH43" s="64"/>
      <c r="AI43" s="25">
        <f>A43</f>
        <v>2</v>
      </c>
      <c r="AJ43" s="82">
        <f t="shared" si="1"/>
        <v>721449.54742627824</v>
      </c>
      <c r="AK43" s="82">
        <f t="shared" si="1"/>
        <v>461603.27984077088</v>
      </c>
      <c r="AL43" s="66"/>
      <c r="AM43" s="9" t="str">
        <f>IF(A44=0,A43&amp;" - 1",A43&amp;" - "&amp;A44)</f>
        <v>2 - 3</v>
      </c>
      <c r="AN43" s="18">
        <f>AN42+F42+F43</f>
        <v>-34.450000000069849</v>
      </c>
      <c r="AO43" s="18">
        <f>AN43*G43</f>
        <v>824.04400000110934</v>
      </c>
      <c r="AP43" s="9" t="str">
        <f>D43&amp;","&amp;C43</f>
        <v>461603.28,721449.55</v>
      </c>
    </row>
    <row r="44" spans="1:44" s="46" customFormat="1">
      <c r="A44" s="20">
        <f>A43+1</f>
        <v>3</v>
      </c>
      <c r="B44" s="44"/>
      <c r="C44" s="60">
        <v>721449.86</v>
      </c>
      <c r="D44" s="60">
        <v>461627.2</v>
      </c>
      <c r="E44" s="79"/>
      <c r="F44" s="72">
        <f>IF(C45=0,C44-$C$42,C44-C45)</f>
        <v>3.0799999999580905</v>
      </c>
      <c r="G44" s="72">
        <f>IF(D45=0,D44-$D$42,D44-D45)</f>
        <v>-3.029999999969732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4.320567092357023</v>
      </c>
      <c r="N44" s="22">
        <f>IF(F44=0,,ATAN(G44/F44))</f>
        <v>-0.77721504000538733</v>
      </c>
      <c r="O44" s="22">
        <f>ABS(DEGREES(N44))</f>
        <v>44.53114156640013</v>
      </c>
      <c r="P44" s="24" t="str">
        <f>TEXT(INT(O44),"00")</f>
        <v>44</v>
      </c>
      <c r="Q44" s="25" t="str">
        <f>TEXT((O44-P44)*60,"00")</f>
        <v>32</v>
      </c>
      <c r="R44" s="23" t="str">
        <f>IF(L44="",IF(F44&gt;0,"S","N"),"")</f>
        <v>S</v>
      </c>
      <c r="S44" s="25" t="str">
        <f>IF(L44="",IF(INT(Q44)=60,INT(P44+1),P44),"due")</f>
        <v>44</v>
      </c>
      <c r="T44" s="25" t="str">
        <f>IF(L44="",IF(INT(Q44)=60,"00",Q44),L44)</f>
        <v>32</v>
      </c>
      <c r="U44" s="24" t="str">
        <f>IF(L44="",IF(G44&gt;0,"W","E"),"")</f>
        <v>E</v>
      </c>
      <c r="V44" s="44"/>
      <c r="W44" s="22">
        <f>IF(S44="due",90*(I44+K44),S44+T44/60)</f>
        <v>44.533333333333331</v>
      </c>
      <c r="X44" s="22">
        <f>IF(R44="",W44,IF(R44="N",IF(U44="E",180+W44,180-W44),IF(U44="E",360-W44,W44)))</f>
        <v>315.4666666666667</v>
      </c>
      <c r="Y44" s="22">
        <f>RADIANS(X44)</f>
        <v>5.5059320136247791</v>
      </c>
      <c r="Z44" s="64"/>
      <c r="AA44" s="58">
        <f>-M44*COS(Y44)</f>
        <v>-3.0798840894498429</v>
      </c>
      <c r="AB44" s="58">
        <f>-M44*SIN(Y44)</f>
        <v>3.0301178186849649</v>
      </c>
      <c r="AC44" s="64"/>
      <c r="AD44" s="82">
        <f>$AA$40/$M$40*M44</f>
        <v>2.4966346301106559E-4</v>
      </c>
      <c r="AE44" s="82">
        <f>$AB$40/$M$40*M44</f>
        <v>-9.1376530058632363E-5</v>
      </c>
      <c r="AF44" s="22">
        <f>AA44-AD44</f>
        <v>-3.0801337529128539</v>
      </c>
      <c r="AG44" s="22">
        <f>AB44-AE44</f>
        <v>3.0302091952150234</v>
      </c>
      <c r="AH44" s="64"/>
      <c r="AI44" s="25">
        <f>A44</f>
        <v>3</v>
      </c>
      <c r="AJ44" s="82">
        <f t="shared" si="1"/>
        <v>721449.8591733668</v>
      </c>
      <c r="AK44" s="82">
        <f t="shared" si="1"/>
        <v>461627.20030594058</v>
      </c>
      <c r="AL44" s="66"/>
      <c r="AM44" s="9" t="str">
        <f>IF(A45=0,A44&amp;" - 1",A44&amp;" - "&amp;A45)</f>
        <v>3 - 4</v>
      </c>
      <c r="AN44" s="18">
        <f>AN43+F43+F44</f>
        <v>-31.680000000051223</v>
      </c>
      <c r="AO44" s="18">
        <f>AN44*G44</f>
        <v>95.990399999196313</v>
      </c>
      <c r="AP44" s="9" t="str">
        <f>D44&amp;","&amp;C44</f>
        <v>461627.2,721449.86</v>
      </c>
    </row>
    <row r="45" spans="1:44" s="46" customFormat="1">
      <c r="A45" s="20">
        <f t="shared" ref="A45:A46" si="2">A44+1</f>
        <v>4</v>
      </c>
      <c r="B45" s="44"/>
      <c r="C45" s="60">
        <v>721446.78</v>
      </c>
      <c r="D45" s="60">
        <v>461630.23</v>
      </c>
      <c r="E45" s="79"/>
      <c r="F45" s="72">
        <f t="shared" ref="F45:F46" si="3">IF(C46=0,C45-$C$42,C45-C46)</f>
        <v>13.630000000004657</v>
      </c>
      <c r="G45" s="72">
        <f t="shared" ref="G45:G46" si="4">IF(D46=0,D45-$D$42,D45-D46)</f>
        <v>0.26000000000931323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13.632479598375777</v>
      </c>
      <c r="N45" s="22">
        <f t="shared" ref="N45:N46" si="11">IF(F45=0,,ATAN(G45/F45))</f>
        <v>1.9073255382128326E-2</v>
      </c>
      <c r="O45" s="22">
        <f t="shared" ref="O45:O46" si="12">ABS(DEGREES(N45))</f>
        <v>1.0928170349711352</v>
      </c>
      <c r="P45" s="24" t="str">
        <f t="shared" ref="P45:P46" si="13">TEXT(INT(O45),"00")</f>
        <v>01</v>
      </c>
      <c r="Q45" s="25" t="str">
        <f t="shared" ref="Q45:Q46" si="14">TEXT((O45-P45)*60,"00")</f>
        <v>06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1.1000000000000001</v>
      </c>
      <c r="X45" s="22">
        <f t="shared" ref="X45:X46" si="20">IF(R45="",W45,IF(R45="N",IF(U45="E",180+W45,180-W45),IF(U45="E",360-W45,W45)))</f>
        <v>1.1000000000000001</v>
      </c>
      <c r="Y45" s="22">
        <f t="shared" ref="Y45:Y46" si="21">RADIANS(X45)</f>
        <v>1.9198621771937627E-2</v>
      </c>
      <c r="Z45" s="64"/>
      <c r="AA45" s="58">
        <f t="shared" ref="AA45:AA46" si="22">-M45*COS(Y45)</f>
        <v>-13.629967297633865</v>
      </c>
      <c r="AB45" s="58">
        <f t="shared" ref="AB45:AB46" si="23">-M45*SIN(Y45)</f>
        <v>-0.26170874185476356</v>
      </c>
      <c r="AC45" s="64"/>
      <c r="AD45" s="82">
        <f t="shared" ref="AD45:AD46" si="24">$AA$40/$M$40*M45</f>
        <v>7.8775123570675755E-4</v>
      </c>
      <c r="AE45" s="82">
        <f t="shared" ref="AE45:AE46" si="25">$AB$40/$M$40*M45</f>
        <v>-2.883160138858321E-4</v>
      </c>
      <c r="AF45" s="22">
        <f t="shared" ref="AF45:AF46" si="26">AA45-AD45</f>
        <v>-13.630755048869572</v>
      </c>
      <c r="AG45" s="22">
        <f t="shared" ref="AG45:AG46" si="27">AB45-AE45</f>
        <v>-0.26142042584087771</v>
      </c>
      <c r="AH45" s="64"/>
      <c r="AI45" s="25">
        <f t="shared" ref="AI45:AI46" si="28">A45</f>
        <v>4</v>
      </c>
      <c r="AJ45" s="82">
        <f t="shared" ref="AJ45:AJ46" si="29">AJ44+AF44</f>
        <v>721446.7790396139</v>
      </c>
      <c r="AK45" s="82">
        <f t="shared" ref="AK45:AK46" si="30">AK44+AG44</f>
        <v>461630.2305151358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-14.970000000088476</v>
      </c>
      <c r="AO45" s="18">
        <f t="shared" ref="AO45:AO46" si="33">AN45*G45</f>
        <v>-3.8922000001624228</v>
      </c>
      <c r="AP45" s="9" t="str">
        <f t="shared" ref="AP45:AP46" si="34">D45&amp;","&amp;C45</f>
        <v>461630.23,721446.78</v>
      </c>
    </row>
    <row r="46" spans="1:44" s="46" customFormat="1">
      <c r="A46" s="20">
        <f t="shared" si="2"/>
        <v>5</v>
      </c>
      <c r="B46" s="44"/>
      <c r="C46" s="60">
        <v>721433.15</v>
      </c>
      <c r="D46" s="60">
        <v>461629.97</v>
      </c>
      <c r="E46" s="79"/>
      <c r="F46" s="72">
        <f t="shared" si="3"/>
        <v>0.67000000004190952</v>
      </c>
      <c r="G46" s="72">
        <f t="shared" si="4"/>
        <v>26.709999999962747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26.718401898281009</v>
      </c>
      <c r="N46" s="22">
        <f t="shared" si="11"/>
        <v>1.5457173478546213</v>
      </c>
      <c r="O46" s="22">
        <f t="shared" si="12"/>
        <v>88.563080352224759</v>
      </c>
      <c r="P46" s="24" t="str">
        <f t="shared" si="13"/>
        <v>88</v>
      </c>
      <c r="Q46" s="25" t="str">
        <f t="shared" si="14"/>
        <v>34</v>
      </c>
      <c r="R46" s="23" t="str">
        <f t="shared" si="15"/>
        <v>S</v>
      </c>
      <c r="S46" s="25" t="str">
        <f t="shared" si="16"/>
        <v>88</v>
      </c>
      <c r="T46" s="25" t="str">
        <f t="shared" si="17"/>
        <v>34</v>
      </c>
      <c r="U46" s="24" t="str">
        <f t="shared" si="18"/>
        <v>W</v>
      </c>
      <c r="V46" s="44"/>
      <c r="W46" s="22">
        <f t="shared" si="19"/>
        <v>88.566666666666663</v>
      </c>
      <c r="X46" s="22">
        <f t="shared" si="20"/>
        <v>88.566666666666663</v>
      </c>
      <c r="Y46" s="22">
        <f t="shared" si="21"/>
        <v>1.5457799408496444</v>
      </c>
      <c r="Z46" s="64"/>
      <c r="AA46" s="58">
        <f t="shared" si="22"/>
        <v>-0.66832813983344552</v>
      </c>
      <c r="AB46" s="58">
        <f t="shared" si="23"/>
        <v>-26.710041884946062</v>
      </c>
      <c r="AC46" s="64"/>
      <c r="AD46" s="82">
        <f t="shared" si="24"/>
        <v>1.5439197219842759E-3</v>
      </c>
      <c r="AE46" s="82">
        <f t="shared" si="25"/>
        <v>-5.6507277910247775E-4</v>
      </c>
      <c r="AF46" s="22">
        <f t="shared" si="26"/>
        <v>-0.66987205955542983</v>
      </c>
      <c r="AG46" s="22">
        <f t="shared" si="27"/>
        <v>-26.709476812166958</v>
      </c>
      <c r="AH46" s="64"/>
      <c r="AI46" s="25">
        <f t="shared" si="28"/>
        <v>5</v>
      </c>
      <c r="AJ46" s="82">
        <f t="shared" si="29"/>
        <v>721433.14828456508</v>
      </c>
      <c r="AK46" s="82">
        <f t="shared" si="30"/>
        <v>461629.96909470996</v>
      </c>
      <c r="AL46" s="66"/>
      <c r="AM46" s="9" t="str">
        <f t="shared" si="31"/>
        <v>5 - 1</v>
      </c>
      <c r="AN46" s="18">
        <f t="shared" si="32"/>
        <v>-0.67000000004190952</v>
      </c>
      <c r="AO46" s="18">
        <f t="shared" si="33"/>
        <v>-17.895700001094443</v>
      </c>
      <c r="AP46" s="9" t="str">
        <f t="shared" si="34"/>
        <v>461629.97,721433.15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M49" sqref="M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71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897.85130000284528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448.92565000142264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3.0369032568428114E-3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28150.020256685028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85.48888819771787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-3.011714729790782E-3</v>
      </c>
      <c r="AB40" s="91">
        <f>SUM(AB42:AB65536)</f>
        <v>3.9032778249019351E-4</v>
      </c>
      <c r="AC40" s="91"/>
      <c r="AD40" s="91">
        <f>SUM(AD42:AD65536)</f>
        <v>-3.011714729790782E-3</v>
      </c>
      <c r="AE40" s="91">
        <f>SUM(AE42:AE65536)</f>
        <v>3.9032778249019351E-4</v>
      </c>
      <c r="AF40" s="91">
        <f>SUM(AF42:AF65536)</f>
        <v>0</v>
      </c>
      <c r="AG40" s="91">
        <f>SUM(AG42:AG65536)</f>
        <v>1.915134717478395E-15</v>
      </c>
      <c r="AH40" s="92"/>
      <c r="AI40" s="93">
        <v>1</v>
      </c>
      <c r="AJ40" s="92">
        <f>AJ44+AF44</f>
        <v>721450.13679425605</v>
      </c>
      <c r="AK40" s="92">
        <f>AK44+AG44</f>
        <v>461579.42966225365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-203.85999999998603</v>
      </c>
      <c r="G41" s="72">
        <f>IF(D42=0,D41-$D$41,D41-D42)</f>
        <v>846.95999999996275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871.14874803326848</v>
      </c>
      <c r="N41" s="36">
        <f>IF(F41=0,,ATAN(G41/F41))</f>
        <v>-1.334593227014661</v>
      </c>
      <c r="O41" s="36">
        <f>ABS(DEGREES(N41))</f>
        <v>76.466559274685039</v>
      </c>
      <c r="P41" s="37" t="str">
        <f>TEXT(INT(O41),"00")</f>
        <v>76</v>
      </c>
      <c r="Q41" s="38" t="str">
        <f>TEXT((O41-P41)*60,"00")</f>
        <v>28</v>
      </c>
      <c r="R41" s="39" t="str">
        <f>IF(L41="",IF(F41&gt;0,"S","N"),"")</f>
        <v>N</v>
      </c>
      <c r="S41" s="25" t="str">
        <f>IF(L41="",IF(INT(Q41)=60,INT(P41+1),P41),"due")</f>
        <v>76</v>
      </c>
      <c r="T41" s="38" t="str">
        <f>IF(L41="",IF(INT(Q41)=60,"00",Q41),L41)</f>
        <v>28</v>
      </c>
      <c r="U41" s="40" t="str">
        <f>IF(L41="",IF(G41&gt;0,"W","E"),"")</f>
        <v>W</v>
      </c>
      <c r="V41" s="41"/>
      <c r="W41" s="22">
        <f>IF(S41="due",90*(I41+K41),S41+T41/60)</f>
        <v>76.466666666666669</v>
      </c>
      <c r="X41" s="22">
        <f>IF(R41="",W41,IF(R41="N",IF(U41="E",180+W41,180-W41),IF(U41="E",360-W41,W41)))</f>
        <v>103.53333333333333</v>
      </c>
      <c r="Y41" s="22">
        <f>RADIANS(X41)</f>
        <v>1.8069975522314625</v>
      </c>
      <c r="Z41" s="64"/>
      <c r="AA41" s="58">
        <f>-M41*COS(Y41)</f>
        <v>203.85841250551348</v>
      </c>
      <c r="AB41" s="58">
        <f>-M41*SIN(Y41)</f>
        <v>-846.96038210217534</v>
      </c>
      <c r="AC41" s="64"/>
      <c r="AD41" s="22">
        <v>0</v>
      </c>
      <c r="AE41" s="22">
        <v>0</v>
      </c>
      <c r="AF41" s="22">
        <f t="shared" ref="AF41:AG43" si="0">AA41-AD41</f>
        <v>203.85841250551348</v>
      </c>
      <c r="AG41" s="22">
        <f t="shared" si="0"/>
        <v>-846.96038210217534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721432.48</v>
      </c>
      <c r="D42" s="60">
        <v>461603.26</v>
      </c>
      <c r="E42" s="79"/>
      <c r="F42" s="72">
        <f>IF(C43=0,C42-$C$42,C42-C43)</f>
        <v>-0.36999999999534339</v>
      </c>
      <c r="G42" s="72">
        <f>IF(D43=0,D42-$D$42,D42-D43)</f>
        <v>26.260000000009313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26.262606496699554</v>
      </c>
      <c r="N42" s="36">
        <f>IF(F42=0,,ATAN(G42/F42))</f>
        <v>-1.5567073885531242</v>
      </c>
      <c r="O42" s="36">
        <f>ABS(DEGREES(N42))</f>
        <v>89.192763300925975</v>
      </c>
      <c r="P42" s="37" t="str">
        <f>TEXT(INT(O42),"00")</f>
        <v>89</v>
      </c>
      <c r="Q42" s="38" t="str">
        <f>TEXT((O42-P42)*60,"00")</f>
        <v>12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12</v>
      </c>
      <c r="U42" s="40" t="str">
        <f>IF(L42="",IF(G42&gt;0,"W","E"),"")</f>
        <v>W</v>
      </c>
      <c r="V42" s="44"/>
      <c r="W42" s="22">
        <f>IF(S42="due",90*(I42+K42),S42+T42/60)</f>
        <v>89.2</v>
      </c>
      <c r="X42" s="22">
        <f>IF(R42="",W42,IF(R42="N",IF(U42="E",180+W42,180-W42),IF(U42="E",360-W42,W42)))</f>
        <v>90.8</v>
      </c>
      <c r="Y42" s="22">
        <f>RADIANS(X42)</f>
        <v>1.5847589608108512</v>
      </c>
      <c r="Z42" s="64"/>
      <c r="AA42" s="58">
        <f>-M42*COS(Y42)</f>
        <v>0.36668324808292629</v>
      </c>
      <c r="AB42" s="58">
        <f>-M42*SIN(Y42)</f>
        <v>-26.260046523113036</v>
      </c>
      <c r="AC42" s="64"/>
      <c r="AD42" s="82">
        <f>$AA$40/$M$40*M42</f>
        <v>-9.2521356279517736E-4</v>
      </c>
      <c r="AE42" s="82">
        <f>$AB$40/$M$40*M42</f>
        <v>1.1991061262325481E-4</v>
      </c>
      <c r="AF42" s="22">
        <f t="shared" si="0"/>
        <v>0.36760846164572147</v>
      </c>
      <c r="AG42" s="22">
        <f t="shared" si="0"/>
        <v>-26.260166433725658</v>
      </c>
      <c r="AH42" s="63"/>
      <c r="AI42" s="38">
        <f>A42</f>
        <v>1</v>
      </c>
      <c r="AJ42" s="82">
        <f t="shared" ref="AJ42:AK44" si="1">AJ41+AF41</f>
        <v>721432.47841250547</v>
      </c>
      <c r="AK42" s="82">
        <f t="shared" si="1"/>
        <v>461603.2596178978</v>
      </c>
      <c r="AL42" s="66"/>
      <c r="AM42" s="9" t="str">
        <f>IF(A43=0,A42&amp;" - 1",A42&amp;" - "&amp;A43)</f>
        <v>1 - 2</v>
      </c>
      <c r="AN42" s="18">
        <f>F42</f>
        <v>-0.36999999999534339</v>
      </c>
      <c r="AO42" s="18">
        <f>AN42*G42</f>
        <v>-9.7161999998811641</v>
      </c>
      <c r="AP42" s="9" t="str">
        <f>D42&amp;","&amp;C42</f>
        <v>461603.26,721432.48</v>
      </c>
    </row>
    <row r="43" spans="1:44">
      <c r="A43" s="20">
        <f>A42+1</f>
        <v>2</v>
      </c>
      <c r="B43" s="44"/>
      <c r="C43" s="60">
        <v>721432.85</v>
      </c>
      <c r="D43" s="60">
        <v>461577</v>
      </c>
      <c r="E43" s="79"/>
      <c r="F43" s="72">
        <f>IF(C44=0,C43-$C$42,C43-C44)</f>
        <v>-14.940000000060536</v>
      </c>
      <c r="G43" s="72">
        <f>IF(D44=0,D43-$D$42,D43-D44)</f>
        <v>-3.0000000027939677E-2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14.940030120512157</v>
      </c>
      <c r="N43" s="36">
        <f>IF(F43=0,,ATAN(G43/F43))</f>
        <v>2.0080294314581836E-3</v>
      </c>
      <c r="O43" s="36">
        <f>ABS(DEGREES(N43))</f>
        <v>0.11505161156060814</v>
      </c>
      <c r="P43" s="37" t="str">
        <f>TEXT(INT(O43),"00")</f>
        <v>00</v>
      </c>
      <c r="Q43" s="38" t="str">
        <f>TEXT((O43-P43)*60,"00")</f>
        <v>07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07</v>
      </c>
      <c r="U43" s="40" t="str">
        <f>IF(L43="",IF(G43&gt;0,"W","E"),"")</f>
        <v>E</v>
      </c>
      <c r="V43" s="44"/>
      <c r="W43" s="22">
        <f>IF(S43="due",90*(I43+K43),S43+T43/60)</f>
        <v>0.11666666666666667</v>
      </c>
      <c r="X43" s="22">
        <f>IF(R43="",W43,IF(R43="N",IF(U43="E",180+W43,180-W43),IF(U43="E",360-W43,W43)))</f>
        <v>180.11666666666667</v>
      </c>
      <c r="Y43" s="22">
        <f>RADIANS(X43)</f>
        <v>3.1436288710504532</v>
      </c>
      <c r="Z43" s="64"/>
      <c r="AA43" s="58">
        <f>-M43*COS(Y43)</f>
        <v>14.939999148484258</v>
      </c>
      <c r="AB43" s="58">
        <f>-M43*SIN(Y43)</f>
        <v>3.0421129172241525E-2</v>
      </c>
      <c r="AC43" s="64"/>
      <c r="AD43" s="82">
        <f>$AA$40/$M$40*M43</f>
        <v>-5.2632698501587911E-4</v>
      </c>
      <c r="AE43" s="82">
        <f>$AB$40/$M$40*M43</f>
        <v>6.8213646828452744E-5</v>
      </c>
      <c r="AF43" s="22">
        <f t="shared" si="0"/>
        <v>14.940525475469274</v>
      </c>
      <c r="AG43" s="22">
        <f t="shared" si="0"/>
        <v>3.0352915525413072E-2</v>
      </c>
      <c r="AH43" s="64"/>
      <c r="AI43" s="25">
        <f>A43</f>
        <v>2</v>
      </c>
      <c r="AJ43" s="82">
        <f t="shared" si="1"/>
        <v>721432.84602096712</v>
      </c>
      <c r="AK43" s="82">
        <f t="shared" si="1"/>
        <v>461576.9994514641</v>
      </c>
      <c r="AL43" s="66"/>
      <c r="AM43" s="9" t="str">
        <f>IF(A44=0,A43&amp;" - 1",A43&amp;" - "&amp;A44)</f>
        <v>2 - 3</v>
      </c>
      <c r="AN43" s="18">
        <f>AN42+F42+F43</f>
        <v>-15.680000000051223</v>
      </c>
      <c r="AO43" s="18">
        <f>AN43*G43</f>
        <v>0.47040000043963082</v>
      </c>
      <c r="AP43" s="9" t="str">
        <f>D43&amp;","&amp;C43</f>
        <v>461577,721432.85</v>
      </c>
    </row>
    <row r="44" spans="1:44" s="46" customFormat="1">
      <c r="A44" s="20">
        <f>A43+1</f>
        <v>3</v>
      </c>
      <c r="B44" s="44"/>
      <c r="C44" s="60">
        <v>721447.79</v>
      </c>
      <c r="D44" s="60">
        <v>461577.03</v>
      </c>
      <c r="E44" s="79"/>
      <c r="F44" s="72">
        <f>IF(C45=0,C44-$C$42,C44-C45)</f>
        <v>-2.3499999999767169</v>
      </c>
      <c r="G44" s="72">
        <f>IF(D45=0,D44-$D$42,D44-D45)</f>
        <v>-2.3999999999650754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3.3589432861724431</v>
      </c>
      <c r="N44" s="22">
        <f>IF(F44=0,,ATAN(G44/F44))</f>
        <v>0.79592409042685219</v>
      </c>
      <c r="O44" s="22">
        <f>ABS(DEGREES(N44))</f>
        <v>45.603091194247519</v>
      </c>
      <c r="P44" s="24" t="str">
        <f>TEXT(INT(O44),"00")</f>
        <v>45</v>
      </c>
      <c r="Q44" s="25" t="str">
        <f>TEXT((O44-P44)*60,"00")</f>
        <v>36</v>
      </c>
      <c r="R44" s="23" t="str">
        <f>IF(L44="",IF(F44&gt;0,"S","N"),"")</f>
        <v>N</v>
      </c>
      <c r="S44" s="25" t="str">
        <f>IF(L44="",IF(INT(Q44)=60,INT(P44+1),P44),"due")</f>
        <v>45</v>
      </c>
      <c r="T44" s="25" t="str">
        <f>IF(L44="",IF(INT(Q44)=60,"00",Q44),L44)</f>
        <v>36</v>
      </c>
      <c r="U44" s="24" t="str">
        <f>IF(L44="",IF(G44&gt;0,"W","E"),"")</f>
        <v>E</v>
      </c>
      <c r="V44" s="44"/>
      <c r="W44" s="22">
        <f>IF(S44="due",90*(I44+K44),S44+T44/60)</f>
        <v>45.6</v>
      </c>
      <c r="X44" s="22">
        <f>IF(R44="",W44,IF(R44="N",IF(U44="E",180+W44,180-W44),IF(U44="E",360-W44,W44)))</f>
        <v>225.6</v>
      </c>
      <c r="Y44" s="22">
        <f>RADIANS(X44)</f>
        <v>3.9374627924992072</v>
      </c>
      <c r="Z44" s="64"/>
      <c r="AA44" s="58">
        <f>-M44*COS(Y44)</f>
        <v>2.3501294801983534</v>
      </c>
      <c r="AB44" s="58">
        <f>-M44*SIN(Y44)</f>
        <v>2.399873210406239</v>
      </c>
      <c r="AC44" s="64"/>
      <c r="AD44" s="82">
        <f>$AA$40/$M$40*M44</f>
        <v>-1.1833326160589199E-4</v>
      </c>
      <c r="AE44" s="82">
        <f>$AB$40/$M$40*M44</f>
        <v>1.5336366070988545E-5</v>
      </c>
      <c r="AF44" s="22">
        <f>AA44-AD44</f>
        <v>2.3502478134599594</v>
      </c>
      <c r="AG44" s="22">
        <f>AB44-AE44</f>
        <v>2.3998578740401681</v>
      </c>
      <c r="AH44" s="64"/>
      <c r="AI44" s="25">
        <f>A44</f>
        <v>3</v>
      </c>
      <c r="AJ44" s="82">
        <f t="shared" si="1"/>
        <v>721447.78654644254</v>
      </c>
      <c r="AK44" s="82">
        <f t="shared" si="1"/>
        <v>461577.02980437962</v>
      </c>
      <c r="AL44" s="66"/>
      <c r="AM44" s="9" t="str">
        <f>IF(A45=0,A44&amp;" - 1",A44&amp;" - "&amp;A45)</f>
        <v>3 - 4</v>
      </c>
      <c r="AN44" s="18">
        <f>AN43+F43+F44</f>
        <v>-32.970000000088476</v>
      </c>
      <c r="AO44" s="18">
        <f>AN44*G44</f>
        <v>79.127999999060876</v>
      </c>
      <c r="AP44" s="9" t="str">
        <f>D44&amp;","&amp;C44</f>
        <v>461577.03,721447.79</v>
      </c>
    </row>
    <row r="45" spans="1:44" s="46" customFormat="1">
      <c r="A45" s="20">
        <f t="shared" ref="A45:A46" si="2">A44+1</f>
        <v>4</v>
      </c>
      <c r="B45" s="44"/>
      <c r="C45" s="60">
        <v>721450.14</v>
      </c>
      <c r="D45" s="60">
        <v>461579.43</v>
      </c>
      <c r="E45" s="79"/>
      <c r="F45" s="72">
        <f t="shared" ref="F45:F46" si="3">IF(C46=0,C45-$C$42,C45-C46)</f>
        <v>0.58999999996740371</v>
      </c>
      <c r="G45" s="72">
        <f t="shared" ref="G45:G46" si="4">IF(D46=0,D45-$D$42,D45-D46)</f>
        <v>-23.850000000034925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23.857296577810896</v>
      </c>
      <c r="N45" s="22">
        <f t="shared" ref="N45:N46" si="11">IF(F45=0,,ATAN(G45/F45))</f>
        <v>-1.5460634257116439</v>
      </c>
      <c r="O45" s="22">
        <f t="shared" ref="O45:O46" si="12">ABS(DEGREES(N45))</f>
        <v>88.582909152815077</v>
      </c>
      <c r="P45" s="24" t="str">
        <f t="shared" ref="P45:P46" si="13">TEXT(INT(O45),"00")</f>
        <v>88</v>
      </c>
      <c r="Q45" s="25" t="str">
        <f t="shared" ref="Q45:Q46" si="14">TEXT((O45-P45)*60,"00")</f>
        <v>35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35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88.583333333333329</v>
      </c>
      <c r="X45" s="22">
        <f t="shared" ref="X45:X46" si="20">IF(R45="",W45,IF(R45="N",IF(U45="E",180+W45,180-W45),IF(U45="E",360-W45,W45)))</f>
        <v>271.41666666666669</v>
      </c>
      <c r="Y45" s="22">
        <f t="shared" ref="Y45:Y46" si="21">RADIANS(X45)</f>
        <v>4.7371144781212768</v>
      </c>
      <c r="Z45" s="64"/>
      <c r="AA45" s="58">
        <f t="shared" ref="AA45:AA46" si="22">-M45*COS(Y45)</f>
        <v>-0.58982343013325833</v>
      </c>
      <c r="AB45" s="58">
        <f t="shared" ref="AB45:AB46" si="23">-M45*SIN(Y45)</f>
        <v>23.850004367355854</v>
      </c>
      <c r="AC45" s="64"/>
      <c r="AD45" s="82">
        <f t="shared" ref="AD45:AD46" si="24">$AA$40/$M$40*M45</f>
        <v>-8.4047614878559587E-4</v>
      </c>
      <c r="AE45" s="82">
        <f t="shared" ref="AE45:AE46" si="25">$AB$40/$M$40*M45</f>
        <v>1.0892837497068301E-4</v>
      </c>
      <c r="AF45" s="22">
        <f t="shared" ref="AF45:AF46" si="26">AA45-AD45</f>
        <v>-0.58898295398447276</v>
      </c>
      <c r="AG45" s="22">
        <f t="shared" ref="AG45:AG46" si="27">AB45-AE45</f>
        <v>23.849895438980884</v>
      </c>
      <c r="AH45" s="64"/>
      <c r="AI45" s="25">
        <f t="shared" ref="AI45:AI46" si="28">A45</f>
        <v>4</v>
      </c>
      <c r="AJ45" s="82">
        <f t="shared" ref="AJ45:AJ46" si="29">AJ44+AF44</f>
        <v>721450.13679425605</v>
      </c>
      <c r="AK45" s="82">
        <f t="shared" ref="AK45:AK46" si="30">AK44+AG44</f>
        <v>461579.42966225365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-34.730000000097789</v>
      </c>
      <c r="AO45" s="18">
        <f t="shared" ref="AO45:AO46" si="33">AN45*G45</f>
        <v>828.31050000354514</v>
      </c>
      <c r="AP45" s="9" t="str">
        <f t="shared" ref="AP45:AP46" si="34">D45&amp;","&amp;C45</f>
        <v>461579.43,721450.14</v>
      </c>
    </row>
    <row r="46" spans="1:44" s="46" customFormat="1">
      <c r="A46" s="20">
        <f t="shared" si="2"/>
        <v>5</v>
      </c>
      <c r="B46" s="44"/>
      <c r="C46" s="60">
        <v>721449.55</v>
      </c>
      <c r="D46" s="60">
        <v>461603.28</v>
      </c>
      <c r="E46" s="79"/>
      <c r="F46" s="72">
        <f t="shared" si="3"/>
        <v>17.070000000065193</v>
      </c>
      <c r="G46" s="72">
        <f t="shared" si="4"/>
        <v>2.0000000018626451E-2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17.070011716522821</v>
      </c>
      <c r="N46" s="22">
        <f t="shared" si="11"/>
        <v>1.1716456278183581E-3</v>
      </c>
      <c r="O46" s="22">
        <f t="shared" si="12"/>
        <v>6.7130349558947561E-2</v>
      </c>
      <c r="P46" s="24" t="str">
        <f t="shared" si="13"/>
        <v>00</v>
      </c>
      <c r="Q46" s="25" t="str">
        <f t="shared" si="14"/>
        <v>04</v>
      </c>
      <c r="R46" s="23" t="str">
        <f t="shared" si="15"/>
        <v>S</v>
      </c>
      <c r="S46" s="25" t="str">
        <f t="shared" si="16"/>
        <v>00</v>
      </c>
      <c r="T46" s="25" t="str">
        <f t="shared" si="17"/>
        <v>04</v>
      </c>
      <c r="U46" s="24" t="str">
        <f t="shared" si="18"/>
        <v>W</v>
      </c>
      <c r="V46" s="44"/>
      <c r="W46" s="22">
        <f t="shared" si="19"/>
        <v>6.6666666666666666E-2</v>
      </c>
      <c r="X46" s="22">
        <f t="shared" si="20"/>
        <v>6.6666666666666666E-2</v>
      </c>
      <c r="Y46" s="22">
        <f t="shared" si="21"/>
        <v>1.1635528346628863E-3</v>
      </c>
      <c r="Z46" s="64"/>
      <c r="AA46" s="58">
        <f t="shared" si="22"/>
        <v>-17.070000161362071</v>
      </c>
      <c r="AB46" s="58">
        <f t="shared" si="23"/>
        <v>-1.9861856038808592E-2</v>
      </c>
      <c r="AC46" s="64"/>
      <c r="AD46" s="82">
        <f t="shared" si="24"/>
        <v>-6.0136477158823792E-4</v>
      </c>
      <c r="AE46" s="82">
        <f t="shared" si="25"/>
        <v>7.7938781996814428E-5</v>
      </c>
      <c r="AF46" s="22">
        <f t="shared" si="26"/>
        <v>-17.069398796590484</v>
      </c>
      <c r="AG46" s="22">
        <f t="shared" si="27"/>
        <v>-1.9939794820805407E-2</v>
      </c>
      <c r="AH46" s="64"/>
      <c r="AI46" s="25">
        <f t="shared" si="28"/>
        <v>5</v>
      </c>
      <c r="AJ46" s="82">
        <f t="shared" si="29"/>
        <v>721449.54781130201</v>
      </c>
      <c r="AK46" s="82">
        <f t="shared" si="30"/>
        <v>461603.27955769264</v>
      </c>
      <c r="AL46" s="66"/>
      <c r="AM46" s="9" t="str">
        <f t="shared" si="31"/>
        <v>5 - 1</v>
      </c>
      <c r="AN46" s="18">
        <f t="shared" si="32"/>
        <v>-17.070000000065193</v>
      </c>
      <c r="AO46" s="18">
        <f t="shared" si="33"/>
        <v>-0.34140000031925738</v>
      </c>
      <c r="AP46" s="9" t="str">
        <f t="shared" si="34"/>
        <v>461603.28,721449.55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71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80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936.53609999902994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468.26804999951497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7.2555441344595703E-3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12177.769688123293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88.356345431462515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7.1266905317434182E-3</v>
      </c>
      <c r="AB40" s="91">
        <f>SUM(AB42:AB65536)</f>
        <v>1.361323896745148E-3</v>
      </c>
      <c r="AC40" s="91"/>
      <c r="AD40" s="91">
        <f>SUM(AD42:AD65536)</f>
        <v>7.1266905317434182E-3</v>
      </c>
      <c r="AE40" s="91">
        <f>SUM(AE42:AE65536)</f>
        <v>1.361323896745148E-3</v>
      </c>
      <c r="AF40" s="91">
        <f>SUM(AF42:AF65536)</f>
        <v>1.7208456881689926E-15</v>
      </c>
      <c r="AG40" s="91">
        <f>SUM(AG42:AG65536)</f>
        <v>0</v>
      </c>
      <c r="AH40" s="92"/>
      <c r="AI40" s="93">
        <v>1</v>
      </c>
      <c r="AJ40" s="92">
        <f>AJ44+AF44</f>
        <v>721432.84721405606</v>
      </c>
      <c r="AK40" s="92">
        <f>AK44+AG44</f>
        <v>461576.99997600791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-203.85999999998603</v>
      </c>
      <c r="G41" s="72">
        <f>IF(D42=0,D41-$D$41,D41-D42)</f>
        <v>846.95999999996275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871.14874803326848</v>
      </c>
      <c r="N41" s="36">
        <f>IF(F41=0,,ATAN(G41/F41))</f>
        <v>-1.334593227014661</v>
      </c>
      <c r="O41" s="36">
        <f>ABS(DEGREES(N41))</f>
        <v>76.466559274685039</v>
      </c>
      <c r="P41" s="37" t="str">
        <f>TEXT(INT(O41),"00")</f>
        <v>76</v>
      </c>
      <c r="Q41" s="38" t="str">
        <f>TEXT((O41-P41)*60,"00")</f>
        <v>28</v>
      </c>
      <c r="R41" s="39" t="str">
        <f>IF(L41="",IF(F41&gt;0,"S","N"),"")</f>
        <v>N</v>
      </c>
      <c r="S41" s="25" t="str">
        <f>IF(L41="",IF(INT(Q41)=60,INT(P41+1),P41),"due")</f>
        <v>76</v>
      </c>
      <c r="T41" s="38" t="str">
        <f>IF(L41="",IF(INT(Q41)=60,"00",Q41),L41)</f>
        <v>28</v>
      </c>
      <c r="U41" s="40" t="str">
        <f>IF(L41="",IF(G41&gt;0,"W","E"),"")</f>
        <v>W</v>
      </c>
      <c r="V41" s="41"/>
      <c r="W41" s="22">
        <f>IF(S41="due",90*(I41+K41),S41+T41/60)</f>
        <v>76.466666666666669</v>
      </c>
      <c r="X41" s="22">
        <f>IF(R41="",W41,IF(R41="N",IF(U41="E",180+W41,180-W41),IF(U41="E",360-W41,W41)))</f>
        <v>103.53333333333333</v>
      </c>
      <c r="Y41" s="22">
        <f>RADIANS(X41)</f>
        <v>1.8069975522314625</v>
      </c>
      <c r="Z41" s="64"/>
      <c r="AA41" s="58">
        <f>-M41*COS(Y41)</f>
        <v>203.85841250551348</v>
      </c>
      <c r="AB41" s="58">
        <f>-M41*SIN(Y41)</f>
        <v>-846.96038210217534</v>
      </c>
      <c r="AC41" s="64"/>
      <c r="AD41" s="22">
        <v>0</v>
      </c>
      <c r="AE41" s="22">
        <v>0</v>
      </c>
      <c r="AF41" s="22">
        <f t="shared" ref="AF41:AG43" si="0">AA41-AD41</f>
        <v>203.85841250551348</v>
      </c>
      <c r="AG41" s="22">
        <f t="shared" si="0"/>
        <v>-846.96038210217534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721432.48</v>
      </c>
      <c r="D42" s="60">
        <v>461603.26</v>
      </c>
      <c r="E42" s="79"/>
      <c r="F42" s="72">
        <f>IF(C43=0,C42-$C$42,C42-C43)</f>
        <v>17.839999999967404</v>
      </c>
      <c r="G42" s="72">
        <f>IF(D43=0,D42-$D$42,D42-D43)</f>
        <v>-0.14000000001396984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17.840549318864621</v>
      </c>
      <c r="N42" s="36">
        <f>IF(F42=0,,ATAN(G42/F42))</f>
        <v>-7.8473725454308689E-3</v>
      </c>
      <c r="O42" s="36">
        <f>ABS(DEGREES(N42))</f>
        <v>0.44962132712002267</v>
      </c>
      <c r="P42" s="37" t="str">
        <f>TEXT(INT(O42),"00")</f>
        <v>00</v>
      </c>
      <c r="Q42" s="38" t="str">
        <f>TEXT((O42-P42)*60,"00")</f>
        <v>27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27</v>
      </c>
      <c r="U42" s="40" t="str">
        <f>IF(L42="",IF(G42&gt;0,"W","E"),"")</f>
        <v>E</v>
      </c>
      <c r="V42" s="44"/>
      <c r="W42" s="22">
        <f>IF(S42="due",90*(I42+K42),S42+T42/60)</f>
        <v>0.45</v>
      </c>
      <c r="X42" s="22">
        <f>IF(R42="",W42,IF(R42="N",IF(U42="E",180+W42,180-W42),IF(U42="E",360-W42,W42)))</f>
        <v>359.55</v>
      </c>
      <c r="Y42" s="22">
        <f>RADIANS(X42)</f>
        <v>6.2753313255456122</v>
      </c>
      <c r="Z42" s="64"/>
      <c r="AA42" s="58">
        <f>-M42*COS(Y42)</f>
        <v>-17.839999074305382</v>
      </c>
      <c r="AB42" s="58">
        <f>-M42*SIN(Y42)</f>
        <v>0.14011790615052488</v>
      </c>
      <c r="AC42" s="64"/>
      <c r="AD42" s="82">
        <f>$AA$40/$M$40*M42</f>
        <v>1.4389919964546164E-3</v>
      </c>
      <c r="AE42" s="82">
        <f>$AB$40/$M$40*M42</f>
        <v>2.7487291377018171E-4</v>
      </c>
      <c r="AF42" s="22">
        <f t="shared" si="0"/>
        <v>-17.841438066301837</v>
      </c>
      <c r="AG42" s="22">
        <f t="shared" si="0"/>
        <v>0.1398430332367547</v>
      </c>
      <c r="AH42" s="63"/>
      <c r="AI42" s="38">
        <f>A42</f>
        <v>1</v>
      </c>
      <c r="AJ42" s="82">
        <f t="shared" ref="AJ42:AK44" si="1">AJ41+AF41</f>
        <v>721432.47841250547</v>
      </c>
      <c r="AK42" s="82">
        <f t="shared" si="1"/>
        <v>461603.2596178978</v>
      </c>
      <c r="AL42" s="66"/>
      <c r="AM42" s="9" t="str">
        <f>IF(A43=0,A42&amp;" - 1",A42&amp;" - "&amp;A43)</f>
        <v>1 - 2</v>
      </c>
      <c r="AN42" s="18">
        <f>F42</f>
        <v>17.839999999967404</v>
      </c>
      <c r="AO42" s="18">
        <f>AN42*G42</f>
        <v>-2.4976000002446583</v>
      </c>
      <c r="AP42" s="9" t="str">
        <f>D42&amp;","&amp;C42</f>
        <v>461603.26,721432.48</v>
      </c>
    </row>
    <row r="43" spans="1:44">
      <c r="A43" s="20">
        <f>A42+1</f>
        <v>2</v>
      </c>
      <c r="B43" s="44"/>
      <c r="C43" s="60">
        <v>721414.64</v>
      </c>
      <c r="D43" s="60">
        <v>461603.4</v>
      </c>
      <c r="E43" s="79"/>
      <c r="F43" s="72">
        <f>IF(C44=0,C43-$C$42,C43-C44)</f>
        <v>-0.71999999997206032</v>
      </c>
      <c r="G43" s="72">
        <f>IF(D44=0,D43-$D$42,D43-D44)</f>
        <v>26.75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26.759687965295107</v>
      </c>
      <c r="N43" s="36">
        <f>IF(F43=0,,ATAN(G43/F43))</f>
        <v>-1.5438869359946417</v>
      </c>
      <c r="O43" s="36">
        <f>ABS(DEGREES(N43))</f>
        <v>88.458205477877229</v>
      </c>
      <c r="P43" s="37" t="str">
        <f>TEXT(INT(O43),"00")</f>
        <v>88</v>
      </c>
      <c r="Q43" s="38" t="str">
        <f>TEXT((O43-P43)*60,"00")</f>
        <v>27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27</v>
      </c>
      <c r="U43" s="40" t="str">
        <f>IF(L43="",IF(G43&gt;0,"W","E"),"")</f>
        <v>W</v>
      </c>
      <c r="V43" s="44"/>
      <c r="W43" s="22">
        <f>IF(S43="due",90*(I43+K43),S43+T43/60)</f>
        <v>88.45</v>
      </c>
      <c r="X43" s="22">
        <f>IF(R43="",W43,IF(R43="N",IF(U43="E",180+W43,180-W43),IF(U43="E",360-W43,W43)))</f>
        <v>91.55</v>
      </c>
      <c r="Y43" s="22">
        <f>RADIANS(X43)</f>
        <v>1.5978489302008088</v>
      </c>
      <c r="Z43" s="64"/>
      <c r="AA43" s="58">
        <f>-M43*COS(Y43)</f>
        <v>0.72383092977674579</v>
      </c>
      <c r="AB43" s="58">
        <f>-M43*SIN(Y43)</f>
        <v>-26.749896612605035</v>
      </c>
      <c r="AC43" s="64"/>
      <c r="AD43" s="82">
        <f>$AA$40/$M$40*M43</f>
        <v>2.1583963655740831E-3</v>
      </c>
      <c r="AE43" s="82">
        <f>$AB$40/$M$40*M43</f>
        <v>4.1229186787560408E-4</v>
      </c>
      <c r="AF43" s="22">
        <f t="shared" si="0"/>
        <v>0.72167253341117166</v>
      </c>
      <c r="AG43" s="22">
        <f t="shared" si="0"/>
        <v>-26.750308904472909</v>
      </c>
      <c r="AH43" s="64"/>
      <c r="AI43" s="25">
        <f>A43</f>
        <v>2</v>
      </c>
      <c r="AJ43" s="82">
        <f t="shared" si="1"/>
        <v>721414.63697443914</v>
      </c>
      <c r="AK43" s="82">
        <f t="shared" si="1"/>
        <v>461603.39946093102</v>
      </c>
      <c r="AL43" s="66"/>
      <c r="AM43" s="9" t="str">
        <f>IF(A44=0,A43&amp;" - 1",A43&amp;" - "&amp;A44)</f>
        <v>2 - 3</v>
      </c>
      <c r="AN43" s="18">
        <f>AN42+F42+F43</f>
        <v>34.959999999962747</v>
      </c>
      <c r="AO43" s="18">
        <f>AN43*G43</f>
        <v>935.17999999900348</v>
      </c>
      <c r="AP43" s="9" t="str">
        <f>D43&amp;","&amp;C43</f>
        <v>461603.4,721414.64</v>
      </c>
    </row>
    <row r="44" spans="1:44" s="46" customFormat="1">
      <c r="A44" s="20">
        <f>A43+1</f>
        <v>3</v>
      </c>
      <c r="B44" s="44"/>
      <c r="C44" s="60">
        <v>721415.36</v>
      </c>
      <c r="D44" s="60">
        <v>461576.65</v>
      </c>
      <c r="E44" s="79"/>
      <c r="F44" s="72">
        <f>IF(C45=0,C44-$C$42,C44-C45)</f>
        <v>-17.489999999990687</v>
      </c>
      <c r="G44" s="72">
        <f>IF(D45=0,D44-$D$42,D44-D45)</f>
        <v>-0.34999999997671694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17.493501650603228</v>
      </c>
      <c r="N44" s="22">
        <f>IF(F44=0,,ATAN(G44/F44))</f>
        <v>2.0008764502778161E-2</v>
      </c>
      <c r="O44" s="22">
        <f>ABS(DEGREES(N44))</f>
        <v>1.1464177592803657</v>
      </c>
      <c r="P44" s="24" t="str">
        <f>TEXT(INT(O44),"00")</f>
        <v>01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1.1499999999999999</v>
      </c>
      <c r="X44" s="22">
        <f>IF(R44="",W44,IF(R44="N",IF(U44="E",180+W44,180-W44),IF(U44="E",360-W44,W44)))</f>
        <v>181.15</v>
      </c>
      <c r="Y44" s="22">
        <f>RADIANS(X44)</f>
        <v>3.161663939987728</v>
      </c>
      <c r="Z44" s="64"/>
      <c r="AA44" s="58">
        <f>-M44*COS(Y44)</f>
        <v>17.489978083143303</v>
      </c>
      <c r="AB44" s="58">
        <f>-M44*SIN(Y44)</f>
        <v>0.35109350723821992</v>
      </c>
      <c r="AC44" s="64"/>
      <c r="AD44" s="82">
        <f>$AA$40/$M$40*M44</f>
        <v>1.4109996511467108E-3</v>
      </c>
      <c r="AE44" s="82">
        <f>$AB$40/$M$40*M44</f>
        <v>2.6952588089091453E-4</v>
      </c>
      <c r="AF44" s="22">
        <f>AA44-AD44</f>
        <v>17.488567083492157</v>
      </c>
      <c r="AG44" s="22">
        <f>AB44-AE44</f>
        <v>0.35082398135732901</v>
      </c>
      <c r="AH44" s="64"/>
      <c r="AI44" s="25">
        <f>A44</f>
        <v>3</v>
      </c>
      <c r="AJ44" s="82">
        <f t="shared" si="1"/>
        <v>721415.35864697257</v>
      </c>
      <c r="AK44" s="82">
        <f t="shared" si="1"/>
        <v>461576.64915202657</v>
      </c>
      <c r="AL44" s="66"/>
      <c r="AM44" s="9" t="str">
        <f>IF(A45=0,A44&amp;" - 1",A44&amp;" - "&amp;A45)</f>
        <v>3 - 4</v>
      </c>
      <c r="AN44" s="18">
        <f>AN43+F43+F44</f>
        <v>16.75</v>
      </c>
      <c r="AO44" s="18">
        <f>AN44*G44</f>
        <v>-5.8624999996100087</v>
      </c>
      <c r="AP44" s="9" t="str">
        <f>D44&amp;","&amp;C44</f>
        <v>461576.65,721415.36</v>
      </c>
    </row>
    <row r="45" spans="1:44" s="46" customFormat="1">
      <c r="A45" s="20">
        <f>A44+1</f>
        <v>4</v>
      </c>
      <c r="B45" s="44"/>
      <c r="C45" s="60">
        <v>721432.85</v>
      </c>
      <c r="D45" s="60">
        <v>461577</v>
      </c>
      <c r="E45" s="79"/>
      <c r="F45" s="72">
        <f>IF(C46=0,C45-$C$42,C45-C46)</f>
        <v>0.36999999999534339</v>
      </c>
      <c r="G45" s="72">
        <f>IF(D46=0,D45-$D$42,D45-D46)</f>
        <v>-26.260000000009313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26.262606496699554</v>
      </c>
      <c r="N45" s="22">
        <f>IF(F45=0,,ATAN(G45/F45))</f>
        <v>-1.5567073885531242</v>
      </c>
      <c r="O45" s="22">
        <f>ABS(DEGREES(N45))</f>
        <v>89.192763300925975</v>
      </c>
      <c r="P45" s="24" t="str">
        <f>TEXT(INT(O45),"00")</f>
        <v>89</v>
      </c>
      <c r="Q45" s="25" t="str">
        <f>TEXT((O45-P45)*60,"00")</f>
        <v>12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12</v>
      </c>
      <c r="U45" s="24" t="str">
        <f>IF(L45="",IF(G45&gt;0,"W","E"),"")</f>
        <v>E</v>
      </c>
      <c r="V45" s="44"/>
      <c r="W45" s="22">
        <f>IF(S45="due",90*(I45+K45),S45+T45/60)</f>
        <v>89.2</v>
      </c>
      <c r="X45" s="22">
        <f>IF(R45="",W45,IF(R45="N",IF(U45="E",180+W45,180-W45),IF(U45="E",360-W45,W45)))</f>
        <v>270.8</v>
      </c>
      <c r="Y45" s="22">
        <f>RADIANS(X45)</f>
        <v>4.7263516144006443</v>
      </c>
      <c r="Z45" s="64"/>
      <c r="AA45" s="58">
        <f>-M45*COS(Y45)</f>
        <v>-0.36668324808292307</v>
      </c>
      <c r="AB45" s="58">
        <f>-M45*SIN(Y45)</f>
        <v>26.260046523113036</v>
      </c>
      <c r="AC45" s="64"/>
      <c r="AD45" s="82">
        <f>$AA$40/$M$40*M45</f>
        <v>2.1183025185680074E-3</v>
      </c>
      <c r="AE45" s="82">
        <f>$AB$40/$M$40*M45</f>
        <v>4.0463323420844767E-4</v>
      </c>
      <c r="AF45" s="22">
        <f>AA45-AD45</f>
        <v>-0.36880155060149106</v>
      </c>
      <c r="AG45" s="22">
        <f>AB45-AE45</f>
        <v>26.259641889878829</v>
      </c>
      <c r="AH45" s="64"/>
      <c r="AI45" s="25">
        <f>A45</f>
        <v>4</v>
      </c>
      <c r="AJ45" s="82">
        <f t="shared" ref="AJ45" si="2">AJ44+AF44</f>
        <v>721432.84721405606</v>
      </c>
      <c r="AK45" s="82">
        <f t="shared" ref="AK45" si="3">AK44+AG44</f>
        <v>461576.99997600791</v>
      </c>
      <c r="AL45" s="66"/>
      <c r="AM45" s="9" t="str">
        <f>IF(A46=0,A45&amp;" - 1",A45&amp;" - "&amp;A46)</f>
        <v>4 - 1</v>
      </c>
      <c r="AN45" s="18">
        <f>AN44+F44+F45</f>
        <v>-0.36999999999534339</v>
      </c>
      <c r="AO45" s="18">
        <f>AN45*G45</f>
        <v>9.7161999998811641</v>
      </c>
      <c r="AP45" s="9" t="str">
        <f>D45&amp;","&amp;C45</f>
        <v>461577,721432.85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81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82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71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83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84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953.21209999830717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476.60604999915358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1.4158372751443139E-3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62848.94120675364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63000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63000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88.983873663875258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1.3686504260057575E-3</v>
      </c>
      <c r="AB40" s="91">
        <f>SUM(AB42:AB65536)</f>
        <v>-3.6247924227786332E-4</v>
      </c>
      <c r="AC40" s="91"/>
      <c r="AD40" s="91">
        <f>SUM(AD42:AD65536)</f>
        <v>1.3686504260057579E-3</v>
      </c>
      <c r="AE40" s="91">
        <f>SUM(AE42:AE65536)</f>
        <v>-3.6247924227786338E-4</v>
      </c>
      <c r="AF40" s="91">
        <f>SUM(AF42:AF65536)</f>
        <v>0</v>
      </c>
      <c r="AG40" s="91">
        <f>SUM(AG42:AG65536)</f>
        <v>-8.3266726846886741E-16</v>
      </c>
      <c r="AH40" s="92"/>
      <c r="AI40" s="93">
        <v>1</v>
      </c>
      <c r="AJ40" s="92">
        <f>AJ44+AF44</f>
        <v>721414.63868783449</v>
      </c>
      <c r="AK40" s="92">
        <f>AK44+AG44</f>
        <v>461603.39966312976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-203.85999999998603</v>
      </c>
      <c r="G41" s="72">
        <f>IF(D42=0,D41-$D$41,D41-D42)</f>
        <v>846.95999999996275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871.14874803326848</v>
      </c>
      <c r="N41" s="36">
        <f>IF(F41=0,,ATAN(G41/F41))</f>
        <v>-1.334593227014661</v>
      </c>
      <c r="O41" s="36">
        <f>ABS(DEGREES(N41))</f>
        <v>76.466559274685039</v>
      </c>
      <c r="P41" s="37" t="str">
        <f>TEXT(INT(O41),"00")</f>
        <v>76</v>
      </c>
      <c r="Q41" s="38" t="str">
        <f>TEXT((O41-P41)*60,"00")</f>
        <v>28</v>
      </c>
      <c r="R41" s="39" t="str">
        <f>IF(L41="",IF(F41&gt;0,"S","N"),"")</f>
        <v>N</v>
      </c>
      <c r="S41" s="25" t="str">
        <f>IF(L41="",IF(INT(Q41)=60,INT(P41+1),P41),"due")</f>
        <v>76</v>
      </c>
      <c r="T41" s="38" t="str">
        <f>IF(L41="",IF(INT(Q41)=60,"00",Q41),L41)</f>
        <v>28</v>
      </c>
      <c r="U41" s="40" t="str">
        <f>IF(L41="",IF(G41&gt;0,"W","E"),"")</f>
        <v>W</v>
      </c>
      <c r="V41" s="41"/>
      <c r="W41" s="22">
        <f>IF(S41="due",90*(I41+K41),S41+T41/60)</f>
        <v>76.466666666666669</v>
      </c>
      <c r="X41" s="22">
        <f>IF(R41="",W41,IF(R41="N",IF(U41="E",180+W41,180-W41),IF(U41="E",360-W41,W41)))</f>
        <v>103.53333333333333</v>
      </c>
      <c r="Y41" s="22">
        <f>RADIANS(X41)</f>
        <v>1.8069975522314625</v>
      </c>
      <c r="Z41" s="64"/>
      <c r="AA41" s="58">
        <f>-M41*COS(Y41)</f>
        <v>203.85841250551348</v>
      </c>
      <c r="AB41" s="58">
        <f>-M41*SIN(Y41)</f>
        <v>-846.96038210217534</v>
      </c>
      <c r="AC41" s="64"/>
      <c r="AD41" s="22">
        <v>0</v>
      </c>
      <c r="AE41" s="22">
        <v>0</v>
      </c>
      <c r="AF41" s="22">
        <f t="shared" ref="AF41:AG43" si="0">AA41-AD41</f>
        <v>203.85841250551348</v>
      </c>
      <c r="AG41" s="22">
        <f t="shared" si="0"/>
        <v>-846.96038210217534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721432.48</v>
      </c>
      <c r="D42" s="60">
        <v>461603.26</v>
      </c>
      <c r="E42" s="79"/>
      <c r="F42" s="72">
        <f>IF(C43=0,C42-$C$42,C42-C43)</f>
        <v>-0.67000000004190952</v>
      </c>
      <c r="G42" s="72">
        <f>IF(D43=0,D42-$D$42,D42-D43)</f>
        <v>-26.709999999962747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26.718401898281009</v>
      </c>
      <c r="N42" s="36">
        <f>IF(F42=0,,ATAN(G42/F42))</f>
        <v>1.5457173478546213</v>
      </c>
      <c r="O42" s="36">
        <f>ABS(DEGREES(N42))</f>
        <v>88.563080352224759</v>
      </c>
      <c r="P42" s="37" t="str">
        <f>TEXT(INT(O42),"00")</f>
        <v>88</v>
      </c>
      <c r="Q42" s="38" t="str">
        <f>TEXT((O42-P42)*60,"00")</f>
        <v>34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34</v>
      </c>
      <c r="U42" s="40" t="str">
        <f>IF(L42="",IF(G42&gt;0,"W","E"),"")</f>
        <v>E</v>
      </c>
      <c r="V42" s="44"/>
      <c r="W42" s="22">
        <f>IF(S42="due",90*(I42+K42),S42+T42/60)</f>
        <v>88.566666666666663</v>
      </c>
      <c r="X42" s="22">
        <f>IF(R42="",W42,IF(R42="N",IF(U42="E",180+W42,180-W42),IF(U42="E",360-W42,W42)))</f>
        <v>268.56666666666666</v>
      </c>
      <c r="Y42" s="22">
        <f>RADIANS(X42)</f>
        <v>4.687372594439438</v>
      </c>
      <c r="Z42" s="64"/>
      <c r="AA42" s="58">
        <f>-M42*COS(Y42)</f>
        <v>0.66832813983343686</v>
      </c>
      <c r="AB42" s="58">
        <f>-M42*SIN(Y42)</f>
        <v>26.710041884946062</v>
      </c>
      <c r="AC42" s="64"/>
      <c r="AD42" s="82">
        <f>$AA$40/$M$40*M42</f>
        <v>4.1095257640060348E-4</v>
      </c>
      <c r="AE42" s="82">
        <f>$AB$40/$M$40*M42</f>
        <v>-1.0883844090163592E-4</v>
      </c>
      <c r="AF42" s="22">
        <f t="shared" si="0"/>
        <v>0.6679171872570363</v>
      </c>
      <c r="AG42" s="22">
        <f t="shared" si="0"/>
        <v>26.710150723386963</v>
      </c>
      <c r="AH42" s="63"/>
      <c r="AI42" s="38">
        <f>A42</f>
        <v>1</v>
      </c>
      <c r="AJ42" s="82">
        <f t="shared" ref="AJ42:AK44" si="1">AJ41+AF41</f>
        <v>721432.47841250547</v>
      </c>
      <c r="AK42" s="82">
        <f t="shared" si="1"/>
        <v>461603.2596178978</v>
      </c>
      <c r="AL42" s="66"/>
      <c r="AM42" s="9" t="str">
        <f>IF(A43=0,A42&amp;" - 1",A42&amp;" - "&amp;A43)</f>
        <v>1 - 2</v>
      </c>
      <c r="AN42" s="18">
        <f>F42</f>
        <v>-0.67000000004190952</v>
      </c>
      <c r="AO42" s="18">
        <f>AN42*G42</f>
        <v>17.895700001094443</v>
      </c>
      <c r="AP42" s="9" t="str">
        <f>D42&amp;","&amp;C42</f>
        <v>461603.26,721432.48</v>
      </c>
    </row>
    <row r="43" spans="1:44">
      <c r="A43" s="20">
        <f>A42+1</f>
        <v>2</v>
      </c>
      <c r="B43" s="44"/>
      <c r="C43" s="60">
        <v>721433.15</v>
      </c>
      <c r="D43" s="60">
        <v>461629.97</v>
      </c>
      <c r="E43" s="79"/>
      <c r="F43" s="72">
        <f>IF(C44=0,C43-$C$42,C43-C44)</f>
        <v>18.14000000001397</v>
      </c>
      <c r="G43" s="72">
        <f>IF(D44=0,D43-$D$42,D43-D44)</f>
        <v>0.28999999997904524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18.142317933508238</v>
      </c>
      <c r="N43" s="36">
        <f>IF(F43=0,,ATAN(G43/F43))</f>
        <v>1.5985407828512096E-2</v>
      </c>
      <c r="O43" s="36">
        <f>ABS(DEGREES(N43))</f>
        <v>0.91589640236912917</v>
      </c>
      <c r="P43" s="37" t="str">
        <f>TEXT(INT(O43),"00")</f>
        <v>00</v>
      </c>
      <c r="Q43" s="38" t="str">
        <f>TEXT((O43-P43)*60,"00")</f>
        <v>55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55</v>
      </c>
      <c r="U43" s="40" t="str">
        <f>IF(L43="",IF(G43&gt;0,"W","E"),"")</f>
        <v>W</v>
      </c>
      <c r="V43" s="44"/>
      <c r="W43" s="22">
        <f>IF(S43="due",90*(I43+K43),S43+T43/60)</f>
        <v>0.91666666666666663</v>
      </c>
      <c r="X43" s="22">
        <f>IF(R43="",W43,IF(R43="N",IF(U43="E",180+W43,180-W43),IF(U43="E",360-W43,W43)))</f>
        <v>0.91666666666666663</v>
      </c>
      <c r="Y43" s="22">
        <f>RADIANS(X43)</f>
        <v>1.5998851476614687E-2</v>
      </c>
      <c r="Z43" s="64"/>
      <c r="AA43" s="58">
        <f>-M43*COS(Y43)</f>
        <v>-18.139996099716782</v>
      </c>
      <c r="AB43" s="58">
        <f>-M43*SIN(Y43)</f>
        <v>-0.29024386772941296</v>
      </c>
      <c r="AC43" s="64"/>
      <c r="AD43" s="82">
        <f>$AA$40/$M$40*M43</f>
        <v>2.7904484426270114E-4</v>
      </c>
      <c r="AE43" s="82">
        <f>$AB$40/$M$40*M43</f>
        <v>-7.3903432014467359E-5</v>
      </c>
      <c r="AF43" s="22">
        <f t="shared" si="0"/>
        <v>-18.140275144561045</v>
      </c>
      <c r="AG43" s="22">
        <f t="shared" si="0"/>
        <v>-0.2901699642973985</v>
      </c>
      <c r="AH43" s="64"/>
      <c r="AI43" s="25">
        <f>A43</f>
        <v>2</v>
      </c>
      <c r="AJ43" s="82">
        <f t="shared" si="1"/>
        <v>721433.14632969268</v>
      </c>
      <c r="AK43" s="82">
        <f t="shared" si="1"/>
        <v>461629.9697686212</v>
      </c>
      <c r="AL43" s="66"/>
      <c r="AM43" s="9" t="str">
        <f>IF(A44=0,A43&amp;" - 1",A43&amp;" - "&amp;A44)</f>
        <v>2 - 3</v>
      </c>
      <c r="AN43" s="18">
        <f>AN42+F42+F43</f>
        <v>16.799999999930151</v>
      </c>
      <c r="AO43" s="18">
        <f>AN43*G43</f>
        <v>4.8719999996277039</v>
      </c>
      <c r="AP43" s="9" t="str">
        <f>D43&amp;","&amp;C43</f>
        <v>461629.97,721433.15</v>
      </c>
    </row>
    <row r="44" spans="1:44" s="46" customFormat="1">
      <c r="A44" s="20">
        <f>A43+1</f>
        <v>3</v>
      </c>
      <c r="B44" s="44"/>
      <c r="C44" s="60">
        <v>721415.01</v>
      </c>
      <c r="D44" s="60">
        <v>461629.68</v>
      </c>
      <c r="E44" s="79"/>
      <c r="F44" s="72">
        <f>IF(C45=0,C44-$C$42,C44-C45)</f>
        <v>0.36999999999534339</v>
      </c>
      <c r="G44" s="72">
        <f>IF(D45=0,D44-$D$42,D44-D45)</f>
        <v>26.279999999969732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26.282604513221397</v>
      </c>
      <c r="N44" s="22">
        <f>IF(F44=0,,ATAN(G44/F44))</f>
        <v>1.5567181093111122</v>
      </c>
      <c r="O44" s="22">
        <f>ABS(DEGREES(N44))</f>
        <v>89.193377555111866</v>
      </c>
      <c r="P44" s="24" t="str">
        <f>TEXT(INT(O44),"00")</f>
        <v>89</v>
      </c>
      <c r="Q44" s="25" t="str">
        <f>TEXT((O44-P44)*60,"00")</f>
        <v>12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12</v>
      </c>
      <c r="U44" s="24" t="str">
        <f>IF(L44="",IF(G44&gt;0,"W","E"),"")</f>
        <v>W</v>
      </c>
      <c r="V44" s="44"/>
      <c r="W44" s="22">
        <f>IF(S44="due",90*(I44+K44),S44+T44/60)</f>
        <v>89.2</v>
      </c>
      <c r="X44" s="22">
        <f>IF(R44="",W44,IF(R44="N",IF(U44="E",180+W44,180-W44),IF(U44="E",360-W44,W44)))</f>
        <v>89.2</v>
      </c>
      <c r="Y44" s="22">
        <f>RADIANS(X44)</f>
        <v>1.5568336927789419</v>
      </c>
      <c r="Z44" s="64"/>
      <c r="AA44" s="58">
        <f>-M44*COS(Y44)</f>
        <v>-0.36696246399603266</v>
      </c>
      <c r="AB44" s="58">
        <f>-M44*SIN(Y44)</f>
        <v>-26.280042590308405</v>
      </c>
      <c r="AC44" s="64"/>
      <c r="AD44" s="82">
        <f>$AA$40/$M$40*M44</f>
        <v>4.0424962841513977E-4</v>
      </c>
      <c r="AE44" s="82">
        <f>$AB$40/$M$40*M44</f>
        <v>-1.0706320344097217E-4</v>
      </c>
      <c r="AF44" s="22">
        <f>AA44-AD44</f>
        <v>-0.36736671362444778</v>
      </c>
      <c r="AG44" s="22">
        <f>AB44-AE44</f>
        <v>-26.279935527104964</v>
      </c>
      <c r="AH44" s="64"/>
      <c r="AI44" s="25">
        <f>A44</f>
        <v>3</v>
      </c>
      <c r="AJ44" s="82">
        <f t="shared" si="1"/>
        <v>721415.00605454808</v>
      </c>
      <c r="AK44" s="82">
        <f t="shared" si="1"/>
        <v>461629.67959865689</v>
      </c>
      <c r="AL44" s="66"/>
      <c r="AM44" s="9" t="str">
        <f>IF(A45=0,A44&amp;" - 1",A44&amp;" - "&amp;A45)</f>
        <v>3 - 4</v>
      </c>
      <c r="AN44" s="18">
        <f>AN43+F43+F44</f>
        <v>35.309999999939464</v>
      </c>
      <c r="AO44" s="18">
        <f>AN44*G44</f>
        <v>927.94679999734035</v>
      </c>
      <c r="AP44" s="9" t="str">
        <f>D44&amp;","&amp;C44</f>
        <v>461629.68,721415.01</v>
      </c>
    </row>
    <row r="45" spans="1:44" s="46" customFormat="1">
      <c r="A45" s="20">
        <f>A44+1</f>
        <v>4</v>
      </c>
      <c r="B45" s="44"/>
      <c r="C45" s="60">
        <v>721414.64</v>
      </c>
      <c r="D45" s="60">
        <v>461603.4</v>
      </c>
      <c r="E45" s="79"/>
      <c r="F45" s="72">
        <f>IF(C46=0,C45-$C$42,C45-C46)</f>
        <v>-17.839999999967404</v>
      </c>
      <c r="G45" s="72">
        <f>IF(D46=0,D45-$D$42,D45-D46)</f>
        <v>0.14000000001396984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17.840549318864621</v>
      </c>
      <c r="N45" s="22">
        <f>IF(F45=0,,ATAN(G45/F45))</f>
        <v>-7.8473725454308689E-3</v>
      </c>
      <c r="O45" s="22">
        <f>ABS(DEGREES(N45))</f>
        <v>0.44962132712002267</v>
      </c>
      <c r="P45" s="24" t="str">
        <f>TEXT(INT(O45),"00")</f>
        <v>00</v>
      </c>
      <c r="Q45" s="25" t="str">
        <f>TEXT((O45-P45)*60,"00")</f>
        <v>27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27</v>
      </c>
      <c r="U45" s="24" t="str">
        <f>IF(L45="",IF(G45&gt;0,"W","E"),"")</f>
        <v>W</v>
      </c>
      <c r="V45" s="44"/>
      <c r="W45" s="22">
        <f>IF(S45="due",90*(I45+K45),S45+T45/60)</f>
        <v>0.45</v>
      </c>
      <c r="X45" s="22">
        <f>IF(R45="",W45,IF(R45="N",IF(U45="E",180+W45,180-W45),IF(U45="E",360-W45,W45)))</f>
        <v>179.55</v>
      </c>
      <c r="Y45" s="22">
        <f>RADIANS(X45)</f>
        <v>3.1337386719558191</v>
      </c>
      <c r="Z45" s="64"/>
      <c r="AA45" s="58">
        <f>-M45*COS(Y45)</f>
        <v>17.839999074305382</v>
      </c>
      <c r="AB45" s="58">
        <f>-M45*SIN(Y45)</f>
        <v>-0.14011790615052269</v>
      </c>
      <c r="AC45" s="64"/>
      <c r="AD45" s="82">
        <f>$AA$40/$M$40*M45</f>
        <v>2.7440337692731336E-4</v>
      </c>
      <c r="AE45" s="82">
        <f>$AB$40/$M$40*M45</f>
        <v>-7.2674165920787894E-5</v>
      </c>
      <c r="AF45" s="22">
        <f>AA45-AD45</f>
        <v>17.839724670928454</v>
      </c>
      <c r="AG45" s="22">
        <f>AB45-AE45</f>
        <v>-0.14004523198460189</v>
      </c>
      <c r="AH45" s="64"/>
      <c r="AI45" s="25">
        <f>A45</f>
        <v>4</v>
      </c>
      <c r="AJ45" s="82">
        <f t="shared" ref="AJ45" si="2">AJ44+AF44</f>
        <v>721414.63868783449</v>
      </c>
      <c r="AK45" s="82">
        <f t="shared" ref="AK45" si="3">AK44+AG44</f>
        <v>461603.39966312976</v>
      </c>
      <c r="AL45" s="66"/>
      <c r="AM45" s="9" t="str">
        <f>IF(A46=0,A45&amp;" - 1",A45&amp;" - "&amp;A46)</f>
        <v>4 - 1</v>
      </c>
      <c r="AN45" s="18">
        <f>AN44+F44+F45</f>
        <v>17.839999999967404</v>
      </c>
      <c r="AO45" s="18">
        <f>AN45*G45</f>
        <v>2.4976000002446583</v>
      </c>
      <c r="AP45" s="9" t="str">
        <f>D45&amp;","&amp;C45</f>
        <v>461603.4,721414.64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85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86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71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880.74670000264575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440.37335000132288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3.7114618851341935E-3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23204.747955151666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23000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23000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86.123537589691026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-3.6640860357274874E-3</v>
      </c>
      <c r="AB40" s="91">
        <f>SUM(AB42:AB65536)</f>
        <v>5.9111999424033002E-4</v>
      </c>
      <c r="AC40" s="91"/>
      <c r="AD40" s="91">
        <f>SUM(AD42:AD65536)</f>
        <v>-3.6640860357274874E-3</v>
      </c>
      <c r="AE40" s="91">
        <f>SUM(AE42:AE65536)</f>
        <v>5.9111999424033002E-4</v>
      </c>
      <c r="AF40" s="91">
        <f>SUM(AF42:AF65536)</f>
        <v>-1.1657341758564144E-15</v>
      </c>
      <c r="AG40" s="91">
        <f>SUM(AG42:AG65536)</f>
        <v>0</v>
      </c>
      <c r="AH40" s="92"/>
      <c r="AI40" s="93">
        <v>1</v>
      </c>
      <c r="AJ40" s="92">
        <f>AJ44+AF44</f>
        <v>721398.39032879437</v>
      </c>
      <c r="AK40" s="92">
        <f>AK44+AG44</f>
        <v>461629.40232422925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-169.21999999997206</v>
      </c>
      <c r="G41" s="72">
        <f>IF(D42=0,D41-$D$41,D41-D42)</f>
        <v>847.17999999999302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863.91513518399404</v>
      </c>
      <c r="N41" s="36">
        <f>IF(F41=0,,ATAN(G41/F41))</f>
        <v>-1.3736459361977249</v>
      </c>
      <c r="O41" s="36">
        <f>ABS(DEGREES(N41))</f>
        <v>78.70411468942639</v>
      </c>
      <c r="P41" s="37" t="str">
        <f>TEXT(INT(O41),"00")</f>
        <v>78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78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78.7</v>
      </c>
      <c r="X41" s="22">
        <f>IF(R41="",W41,IF(R41="N",IF(U41="E",180+W41,180-W41),IF(U41="E",360-W41,W41)))</f>
        <v>101.3</v>
      </c>
      <c r="Y41" s="22">
        <f>RADIANS(X41)</f>
        <v>1.7680185322702557</v>
      </c>
      <c r="Z41" s="64"/>
      <c r="AA41" s="58">
        <f>-M41*COS(Y41)</f>
        <v>169.28083969205696</v>
      </c>
      <c r="AB41" s="58">
        <f>-M41*SIN(Y41)</f>
        <v>-847.16784530170332</v>
      </c>
      <c r="AC41" s="64"/>
      <c r="AD41" s="22">
        <v>0</v>
      </c>
      <c r="AE41" s="22">
        <v>0</v>
      </c>
      <c r="AF41" s="22">
        <f t="shared" ref="AF41:AG43" si="0">AA41-AD41</f>
        <v>169.28083969205696</v>
      </c>
      <c r="AG41" s="22">
        <f t="shared" si="0"/>
        <v>-847.16784530170332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721397.84</v>
      </c>
      <c r="D42" s="60">
        <v>461603.04</v>
      </c>
      <c r="E42" s="79"/>
      <c r="F42" s="72">
        <f>IF(C43=0,C42-$C$42,C42-C43)</f>
        <v>-16.800000000046566</v>
      </c>
      <c r="G42" s="72">
        <f>IF(D43=0,D42-$D$42,D42-D43)</f>
        <v>-0.36000000004423782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16.80385670022202</v>
      </c>
      <c r="N42" s="36">
        <f>IF(F42=0,,ATAN(G42/F42))</f>
        <v>2.1425292451107195E-2</v>
      </c>
      <c r="O42" s="36">
        <f>ABS(DEGREES(N42))</f>
        <v>1.227578832281945</v>
      </c>
      <c r="P42" s="37" t="str">
        <f>TEXT(INT(O42),"00")</f>
        <v>01</v>
      </c>
      <c r="Q42" s="38" t="str">
        <f>TEXT((O42-P42)*60,"00")</f>
        <v>14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14</v>
      </c>
      <c r="U42" s="40" t="str">
        <f>IF(L42="",IF(G42&gt;0,"W","E"),"")</f>
        <v>E</v>
      </c>
      <c r="V42" s="44"/>
      <c r="W42" s="22">
        <f>IF(S42="due",90*(I42+K42),S42+T42/60)</f>
        <v>1.2333333333333334</v>
      </c>
      <c r="X42" s="22">
        <f>IF(R42="",W42,IF(R42="N",IF(U42="E",180+W42,180-W42),IF(U42="E",360-W42,W42)))</f>
        <v>181.23333333333332</v>
      </c>
      <c r="Y42" s="22">
        <f>RADIANS(X42)</f>
        <v>3.1631183810310564</v>
      </c>
      <c r="Z42" s="64"/>
      <c r="AA42" s="58">
        <f>-M42*COS(Y42)</f>
        <v>16.799963758717794</v>
      </c>
      <c r="AB42" s="58">
        <f>-M42*SIN(Y42)</f>
        <v>0.36168730606033167</v>
      </c>
      <c r="AC42" s="64"/>
      <c r="AD42" s="82">
        <f>$AA$40/$M$40*M42</f>
        <v>-7.1491230393930423E-4</v>
      </c>
      <c r="AE42" s="82">
        <f>$AB$40/$M$40*M42</f>
        <v>1.1533543504882179E-4</v>
      </c>
      <c r="AF42" s="22">
        <f t="shared" si="0"/>
        <v>16.800678671021732</v>
      </c>
      <c r="AG42" s="22">
        <f t="shared" si="0"/>
        <v>0.36157197062528285</v>
      </c>
      <c r="AH42" s="63"/>
      <c r="AI42" s="38">
        <f>A42</f>
        <v>1</v>
      </c>
      <c r="AJ42" s="82">
        <f t="shared" ref="AJ42:AK44" si="1">AJ41+AF41</f>
        <v>721397.9008396921</v>
      </c>
      <c r="AK42" s="82">
        <f t="shared" si="1"/>
        <v>461603.05215469829</v>
      </c>
      <c r="AL42" s="66"/>
      <c r="AM42" s="9" t="str">
        <f>IF(A43=0,A42&amp;" - 1",A42&amp;" - "&amp;A43)</f>
        <v>1 - 2</v>
      </c>
      <c r="AN42" s="18">
        <f>F42</f>
        <v>-16.800000000046566</v>
      </c>
      <c r="AO42" s="18">
        <f>AN42*G42</f>
        <v>6.0480000007599592</v>
      </c>
      <c r="AP42" s="9" t="str">
        <f>D42&amp;","&amp;C42</f>
        <v>461603.04,721397.84</v>
      </c>
    </row>
    <row r="43" spans="1:44">
      <c r="A43" s="20">
        <f>A42+1</f>
        <v>2</v>
      </c>
      <c r="B43" s="44"/>
      <c r="C43" s="60">
        <v>721414.64</v>
      </c>
      <c r="D43" s="60">
        <v>461603.4</v>
      </c>
      <c r="E43" s="79"/>
      <c r="F43" s="72">
        <f>IF(C44=0,C43-$C$42,C43-C44)</f>
        <v>-0.36999999999534339</v>
      </c>
      <c r="G43" s="72">
        <f>IF(D44=0,D43-$D$42,D43-D44)</f>
        <v>-26.279999999969732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26.282604513221397</v>
      </c>
      <c r="N43" s="36">
        <f>IF(F43=0,,ATAN(G43/F43))</f>
        <v>1.5567181093111122</v>
      </c>
      <c r="O43" s="36">
        <f>ABS(DEGREES(N43))</f>
        <v>89.193377555111866</v>
      </c>
      <c r="P43" s="37" t="str">
        <f>TEXT(INT(O43),"00")</f>
        <v>89</v>
      </c>
      <c r="Q43" s="38" t="str">
        <f>TEXT((O43-P43)*60,"00")</f>
        <v>12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12</v>
      </c>
      <c r="U43" s="40" t="str">
        <f>IF(L43="",IF(G43&gt;0,"W","E"),"")</f>
        <v>E</v>
      </c>
      <c r="V43" s="44"/>
      <c r="W43" s="22">
        <f>IF(S43="due",90*(I43+K43),S43+T43/60)</f>
        <v>89.2</v>
      </c>
      <c r="X43" s="22">
        <f>IF(R43="",W43,IF(R43="N",IF(U43="E",180+W43,180-W43),IF(U43="E",360-W43,W43)))</f>
        <v>269.2</v>
      </c>
      <c r="Y43" s="22">
        <f>RADIANS(X43)</f>
        <v>4.698426346368735</v>
      </c>
      <c r="Z43" s="64"/>
      <c r="AA43" s="58">
        <f>-M43*COS(Y43)</f>
        <v>0.36696246399603594</v>
      </c>
      <c r="AB43" s="58">
        <f>-M43*SIN(Y43)</f>
        <v>26.280042590308405</v>
      </c>
      <c r="AC43" s="64"/>
      <c r="AD43" s="82">
        <f>$AA$40/$M$40*M43</f>
        <v>-1.1181812414422937E-3</v>
      </c>
      <c r="AE43" s="82">
        <f>$AB$40/$M$40*M43</f>
        <v>1.8039404166714096E-4</v>
      </c>
      <c r="AF43" s="22">
        <f t="shared" si="0"/>
        <v>0.36808064523747824</v>
      </c>
      <c r="AG43" s="22">
        <f t="shared" si="0"/>
        <v>26.279862196266738</v>
      </c>
      <c r="AH43" s="64"/>
      <c r="AI43" s="25">
        <f>A43</f>
        <v>2</v>
      </c>
      <c r="AJ43" s="82">
        <f t="shared" si="1"/>
        <v>721414.70151836309</v>
      </c>
      <c r="AK43" s="82">
        <f t="shared" si="1"/>
        <v>461603.41372666892</v>
      </c>
      <c r="AL43" s="66"/>
      <c r="AM43" s="9" t="str">
        <f>IF(A44=0,A43&amp;" - 1",A43&amp;" - "&amp;A44)</f>
        <v>2 - 3</v>
      </c>
      <c r="AN43" s="18">
        <f>AN42+F42+F43</f>
        <v>-33.970000000088476</v>
      </c>
      <c r="AO43" s="18">
        <f>AN43*G43</f>
        <v>892.7316000012969</v>
      </c>
      <c r="AP43" s="9" t="str">
        <f>D43&amp;","&amp;C43</f>
        <v>461603.4,721414.64</v>
      </c>
    </row>
    <row r="44" spans="1:44" s="46" customFormat="1">
      <c r="A44" s="20">
        <f>A43+1</f>
        <v>3</v>
      </c>
      <c r="B44" s="44"/>
      <c r="C44" s="60">
        <v>721415.01</v>
      </c>
      <c r="D44" s="60">
        <v>461629.68</v>
      </c>
      <c r="E44" s="79"/>
      <c r="F44" s="72">
        <f>IF(C45=0,C44-$C$42,C44-C45)</f>
        <v>16.680000000051223</v>
      </c>
      <c r="G44" s="72">
        <f>IF(D45=0,D44-$D$42,D44-D45)</f>
        <v>0.28999999997904524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16.682520792784782</v>
      </c>
      <c r="N44" s="22">
        <f>IF(F44=0,,ATAN(G44/F44))</f>
        <v>1.7384339643122061E-2</v>
      </c>
      <c r="O44" s="22">
        <f>ABS(DEGREES(N44))</f>
        <v>0.9960492911728579</v>
      </c>
      <c r="P44" s="24" t="str">
        <f>TEXT(INT(O44),"00")</f>
        <v>00</v>
      </c>
      <c r="Q44" s="25" t="str">
        <f>TEXT((O44-P44)*60,"00")</f>
        <v>60</v>
      </c>
      <c r="R44" s="23" t="str">
        <f>IF(L44="",IF(F44&gt;0,"S","N"),"")</f>
        <v>S</v>
      </c>
      <c r="S44" s="25">
        <f>IF(L44="",IF(INT(Q44)=60,INT(P44+1),P44),"due")</f>
        <v>1</v>
      </c>
      <c r="T44" s="25" t="str">
        <f>IF(L44="",IF(INT(Q44)=60,"00",Q44),L44)</f>
        <v>00</v>
      </c>
      <c r="U44" s="24" t="str">
        <f>IF(L44="",IF(G44&gt;0,"W","E"),"")</f>
        <v>W</v>
      </c>
      <c r="V44" s="44"/>
      <c r="W44" s="22">
        <f>IF(S44="due",90*(I44+K44),S44+T44/60)</f>
        <v>1</v>
      </c>
      <c r="X44" s="22">
        <f>IF(R44="",W44,IF(R44="N",IF(U44="E",180+W44,180-W44),IF(U44="E",360-W44,W44)))</f>
        <v>1</v>
      </c>
      <c r="Y44" s="22">
        <f>RADIANS(X44)</f>
        <v>1.7453292519943295E-2</v>
      </c>
      <c r="Z44" s="64"/>
      <c r="AA44" s="58">
        <f>-M44*COS(Y44)</f>
        <v>-16.679979964064437</v>
      </c>
      <c r="AB44" s="58">
        <f>-M44*SIN(Y44)</f>
        <v>-0.29115013327411315</v>
      </c>
      <c r="AC44" s="64"/>
      <c r="AD44" s="82">
        <f>$AA$40/$M$40*M44</f>
        <v>-7.097501239300343E-4</v>
      </c>
      <c r="AE44" s="82">
        <f>$AB$40/$M$40*M44</f>
        <v>1.1450263041825549E-4</v>
      </c>
      <c r="AF44" s="22">
        <f>AA44-AD44</f>
        <v>-16.679270213940505</v>
      </c>
      <c r="AG44" s="22">
        <f>AB44-AE44</f>
        <v>-0.29126463590453139</v>
      </c>
      <c r="AH44" s="64"/>
      <c r="AI44" s="25">
        <f>A44</f>
        <v>3</v>
      </c>
      <c r="AJ44" s="82">
        <f t="shared" si="1"/>
        <v>721415.0695990083</v>
      </c>
      <c r="AK44" s="82">
        <f t="shared" si="1"/>
        <v>461629.69358886516</v>
      </c>
      <c r="AL44" s="66"/>
      <c r="AM44" s="9" t="str">
        <f>IF(A45=0,A44&amp;" - 1",A44&amp;" - "&amp;A45)</f>
        <v>3 - 4</v>
      </c>
      <c r="AN44" s="18">
        <f>AN43+F43+F44</f>
        <v>-17.660000000032596</v>
      </c>
      <c r="AO44" s="18">
        <f>AN44*G44</f>
        <v>-5.121399999639392</v>
      </c>
      <c r="AP44" s="9" t="str">
        <f>D44&amp;","&amp;C44</f>
        <v>461629.68,721415.01</v>
      </c>
    </row>
    <row r="45" spans="1:44" s="46" customFormat="1">
      <c r="A45" s="20">
        <f>A44+1</f>
        <v>4</v>
      </c>
      <c r="B45" s="44"/>
      <c r="C45" s="60">
        <v>721398.33</v>
      </c>
      <c r="D45" s="60">
        <v>461629.39</v>
      </c>
      <c r="E45" s="79"/>
      <c r="F45" s="72">
        <f>IF(C46=0,C45-$C$42,C45-C46)</f>
        <v>0.48999999999068677</v>
      </c>
      <c r="G45" s="72">
        <f>IF(D46=0,D45-$D$42,D45-D46)</f>
        <v>26.350000000034925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26.354555583462822</v>
      </c>
      <c r="N45" s="22">
        <f>IF(F45=0,,ATAN(G45/F45))</f>
        <v>1.5522026444317871</v>
      </c>
      <c r="O45" s="22">
        <f>ABS(DEGREES(N45))</f>
        <v>88.934660474986998</v>
      </c>
      <c r="P45" s="24" t="str">
        <f>TEXT(INT(O45),"00")</f>
        <v>88</v>
      </c>
      <c r="Q45" s="25" t="str">
        <f>TEXT((O45-P45)*60,"00")</f>
        <v>56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56</v>
      </c>
      <c r="U45" s="24" t="str">
        <f>IF(L45="",IF(G45&gt;0,"W","E"),"")</f>
        <v>W</v>
      </c>
      <c r="V45" s="44"/>
      <c r="W45" s="22">
        <f>IF(S45="due",90*(I45+K45),S45+T45/60)</f>
        <v>88.933333333333337</v>
      </c>
      <c r="X45" s="22">
        <f>IF(R45="",W45,IF(R45="N",IF(U45="E",180+W45,180-W45),IF(U45="E",360-W45,W45)))</f>
        <v>88.933333333333337</v>
      </c>
      <c r="Y45" s="22">
        <f>RADIANS(X45)</f>
        <v>1.5521794814402905</v>
      </c>
      <c r="Z45" s="64"/>
      <c r="AA45" s="58">
        <f>-M45*COS(Y45)</f>
        <v>-0.4906103446851206</v>
      </c>
      <c r="AB45" s="58">
        <f>-M45*SIN(Y45)</f>
        <v>-26.349988643100385</v>
      </c>
      <c r="AC45" s="64"/>
      <c r="AD45" s="82">
        <f>$AA$40/$M$40*M45</f>
        <v>-1.1212423664158551E-3</v>
      </c>
      <c r="AE45" s="82">
        <f>$AB$40/$M$40*M45</f>
        <v>1.8088788710611173E-4</v>
      </c>
      <c r="AF45" s="22">
        <f>AA45-AD45</f>
        <v>-0.48948910231870474</v>
      </c>
      <c r="AG45" s="22">
        <f>AB45-AE45</f>
        <v>-26.35016953098749</v>
      </c>
      <c r="AH45" s="64"/>
      <c r="AI45" s="25">
        <f>A45</f>
        <v>4</v>
      </c>
      <c r="AJ45" s="82">
        <f t="shared" ref="AJ45" si="2">AJ44+AF44</f>
        <v>721398.39032879437</v>
      </c>
      <c r="AK45" s="82">
        <f t="shared" ref="AK45" si="3">AK44+AG44</f>
        <v>461629.40232422925</v>
      </c>
      <c r="AL45" s="66"/>
      <c r="AM45" s="9" t="str">
        <f>IF(A46=0,A45&amp;" - 1",A45&amp;" - "&amp;A46)</f>
        <v>4 - 1</v>
      </c>
      <c r="AN45" s="18">
        <f>AN44+F44+F45</f>
        <v>-0.48999999999068677</v>
      </c>
      <c r="AO45" s="18">
        <f>AN45*G45</f>
        <v>-12.91149999977171</v>
      </c>
      <c r="AP45" s="9" t="str">
        <f>D45&amp;","&amp;C45</f>
        <v>461629.39,721398.33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71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90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920.70750000089231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460.35375000044615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2.796861277551293E-3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31415.67618070856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87.865288217914269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-2.4846077053695126E-3</v>
      </c>
      <c r="AB40" s="91">
        <f>SUM(AB42:AB65536)</f>
        <v>-1.2841952952274416E-3</v>
      </c>
      <c r="AC40" s="91"/>
      <c r="AD40" s="91">
        <f>SUM(AD42:AD65536)</f>
        <v>-2.4846077053695126E-3</v>
      </c>
      <c r="AE40" s="91">
        <f>SUM(AE42:AE65536)</f>
        <v>-1.2841952952274416E-3</v>
      </c>
      <c r="AF40" s="91">
        <f>SUM(AF42:AF65536)</f>
        <v>0</v>
      </c>
      <c r="AG40" s="91">
        <f>SUM(AG42:AG65536)</f>
        <v>1.1657341758564144E-15</v>
      </c>
      <c r="AH40" s="92"/>
      <c r="AI40" s="93">
        <v>1</v>
      </c>
      <c r="AJ40" s="92">
        <f>AJ44+AF44</f>
        <v>721414.70032828033</v>
      </c>
      <c r="AK40" s="92">
        <f>AK44+AG44</f>
        <v>461603.41359640757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-169.21999999997206</v>
      </c>
      <c r="G41" s="72">
        <f>IF(D42=0,D41-$D$41,D41-D42)</f>
        <v>847.17999999999302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863.91513518399404</v>
      </c>
      <c r="N41" s="36">
        <f>IF(F41=0,,ATAN(G41/F41))</f>
        <v>-1.3736459361977249</v>
      </c>
      <c r="O41" s="36">
        <f>ABS(DEGREES(N41))</f>
        <v>78.70411468942639</v>
      </c>
      <c r="P41" s="37" t="str">
        <f>TEXT(INT(O41),"00")</f>
        <v>78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78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78.7</v>
      </c>
      <c r="X41" s="22">
        <f>IF(R41="",W41,IF(R41="N",IF(U41="E",180+W41,180-W41),IF(U41="E",360-W41,W41)))</f>
        <v>101.3</v>
      </c>
      <c r="Y41" s="22">
        <f>RADIANS(X41)</f>
        <v>1.7680185322702557</v>
      </c>
      <c r="Z41" s="64"/>
      <c r="AA41" s="58">
        <f>-M41*COS(Y41)</f>
        <v>169.28083969205696</v>
      </c>
      <c r="AB41" s="58">
        <f>-M41*SIN(Y41)</f>
        <v>-847.16784530170332</v>
      </c>
      <c r="AC41" s="64"/>
      <c r="AD41" s="22">
        <v>0</v>
      </c>
      <c r="AE41" s="22">
        <v>0</v>
      </c>
      <c r="AF41" s="22">
        <f t="shared" ref="AF41:AG43" si="0">AA41-AD41</f>
        <v>169.28083969205696</v>
      </c>
      <c r="AG41" s="22">
        <f t="shared" si="0"/>
        <v>-847.16784530170332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721397.84</v>
      </c>
      <c r="D42" s="60">
        <v>461603.04</v>
      </c>
      <c r="E42" s="79"/>
      <c r="F42" s="72">
        <f>IF(C43=0,C42-$C$42,C42-C43)</f>
        <v>0.2099999999627471</v>
      </c>
      <c r="G42" s="72">
        <f>IF(D43=0,D42-$D$42,D42-D43)</f>
        <v>26.570000000006985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26.570829870373931</v>
      </c>
      <c r="N42" s="36">
        <f>IF(F42=0,,ATAN(G42/F42))</f>
        <v>1.5628928406305032</v>
      </c>
      <c r="O42" s="36">
        <f>ABS(DEGREES(N42))</f>
        <v>89.547163599340223</v>
      </c>
      <c r="P42" s="37" t="str">
        <f>TEXT(INT(O42),"00")</f>
        <v>89</v>
      </c>
      <c r="Q42" s="38" t="str">
        <f>TEXT((O42-P42)*60,"00")</f>
        <v>33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33</v>
      </c>
      <c r="U42" s="40" t="str">
        <f>IF(L42="",IF(G42&gt;0,"W","E"),"")</f>
        <v>W</v>
      </c>
      <c r="V42" s="44"/>
      <c r="W42" s="22">
        <f>IF(S42="due",90*(I42+K42),S42+T42/60)</f>
        <v>89.55</v>
      </c>
      <c r="X42" s="22">
        <f>IF(R42="",W42,IF(R42="N",IF(U42="E",180+W42,180-W42),IF(U42="E",360-W42,W42)))</f>
        <v>89.55</v>
      </c>
      <c r="Y42" s="22">
        <f>RADIANS(X42)</f>
        <v>1.5629423451609221</v>
      </c>
      <c r="Z42" s="64"/>
      <c r="AA42" s="58">
        <f>-M42*COS(Y42)</f>
        <v>-0.20868466433272789</v>
      </c>
      <c r="AB42" s="58">
        <f>-M42*SIN(Y42)</f>
        <v>-26.570010363400836</v>
      </c>
      <c r="AC42" s="64"/>
      <c r="AD42" s="82">
        <f>$AA$40/$M$40*M42</f>
        <v>-7.5135573982597478E-4</v>
      </c>
      <c r="AE42" s="82">
        <f>$AB$40/$M$40*M42</f>
        <v>-3.8834601697540483E-4</v>
      </c>
      <c r="AF42" s="22">
        <f t="shared" si="0"/>
        <v>-0.20793330859290191</v>
      </c>
      <c r="AG42" s="22">
        <f t="shared" si="0"/>
        <v>-26.56962201738386</v>
      </c>
      <c r="AH42" s="63"/>
      <c r="AI42" s="38">
        <f>A42</f>
        <v>1</v>
      </c>
      <c r="AJ42" s="82">
        <f t="shared" ref="AJ42:AK44" si="1">AJ41+AF41</f>
        <v>721397.9008396921</v>
      </c>
      <c r="AK42" s="82">
        <f t="shared" si="1"/>
        <v>461603.05215469829</v>
      </c>
      <c r="AL42" s="66"/>
      <c r="AM42" s="9" t="str">
        <f>IF(A43=0,A42&amp;" - 1",A42&amp;" - "&amp;A43)</f>
        <v>1 - 2</v>
      </c>
      <c r="AN42" s="18">
        <f>F42</f>
        <v>0.2099999999627471</v>
      </c>
      <c r="AO42" s="18">
        <f>AN42*G42</f>
        <v>5.5796999990116571</v>
      </c>
      <c r="AP42" s="9" t="str">
        <f>D42&amp;","&amp;C42</f>
        <v>461603.04,721397.84</v>
      </c>
    </row>
    <row r="43" spans="1:44">
      <c r="A43" s="20">
        <f>A42+1</f>
        <v>2</v>
      </c>
      <c r="B43" s="44"/>
      <c r="C43" s="60">
        <v>721397.63</v>
      </c>
      <c r="D43" s="60">
        <v>461576.47</v>
      </c>
      <c r="E43" s="79"/>
      <c r="F43" s="72">
        <f>IF(C44=0,C43-$C$42,C43-C44)</f>
        <v>-17.729999999981374</v>
      </c>
      <c r="G43" s="72">
        <f>IF(D44=0,D43-$D$42,D43-D44)</f>
        <v>-0.18000000005122274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17.73091368202321</v>
      </c>
      <c r="N43" s="36">
        <f>IF(F43=0,,ATAN(G43/F43))</f>
        <v>1.0151935493585265E-2</v>
      </c>
      <c r="O43" s="36">
        <f>ABS(DEGREES(N43))</f>
        <v>0.58166305767149595</v>
      </c>
      <c r="P43" s="37" t="str">
        <f>TEXT(INT(O43),"00")</f>
        <v>00</v>
      </c>
      <c r="Q43" s="38" t="str">
        <f>TEXT((O43-P43)*60,"00")</f>
        <v>35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35</v>
      </c>
      <c r="U43" s="40" t="str">
        <f>IF(L43="",IF(G43&gt;0,"W","E"),"")</f>
        <v>E</v>
      </c>
      <c r="V43" s="44"/>
      <c r="W43" s="22">
        <f>IF(S43="due",90*(I43+K43),S43+T43/60)</f>
        <v>0.58333333333333337</v>
      </c>
      <c r="X43" s="22">
        <f>IF(R43="",W43,IF(R43="N",IF(U43="E",180+W43,180-W43),IF(U43="E",360-W43,W43)))</f>
        <v>180.58333333333334</v>
      </c>
      <c r="Y43" s="22">
        <f>RADIANS(X43)</f>
        <v>3.1517737408930935</v>
      </c>
      <c r="Z43" s="64"/>
      <c r="AA43" s="58">
        <f>-M43*COS(Y43)</f>
        <v>17.729994745121896</v>
      </c>
      <c r="AB43" s="58">
        <f>-M43*SIN(Y43)</f>
        <v>0.18051686156091093</v>
      </c>
      <c r="AC43" s="64"/>
      <c r="AD43" s="82">
        <f>$AA$40/$M$40*M43</f>
        <v>-5.0138530984314953E-4</v>
      </c>
      <c r="AE43" s="82">
        <f>$AB$40/$M$40*M43</f>
        <v>-2.5914620429021325E-4</v>
      </c>
      <c r="AF43" s="22">
        <f t="shared" si="0"/>
        <v>17.730496130431739</v>
      </c>
      <c r="AG43" s="22">
        <f t="shared" si="0"/>
        <v>0.18077600776520114</v>
      </c>
      <c r="AH43" s="64"/>
      <c r="AI43" s="25">
        <f>A43</f>
        <v>2</v>
      </c>
      <c r="AJ43" s="82">
        <f t="shared" si="1"/>
        <v>721397.69290638354</v>
      </c>
      <c r="AK43" s="82">
        <f t="shared" si="1"/>
        <v>461576.48253268091</v>
      </c>
      <c r="AL43" s="66"/>
      <c r="AM43" s="9" t="str">
        <f>IF(A44=0,A43&amp;" - 1",A43&amp;" - "&amp;A44)</f>
        <v>2 - 3</v>
      </c>
      <c r="AN43" s="18">
        <f>AN42+F42+F43</f>
        <v>-17.310000000055879</v>
      </c>
      <c r="AO43" s="18">
        <f>AN43*G43</f>
        <v>3.1158000008967242</v>
      </c>
      <c r="AP43" s="9" t="str">
        <f>D43&amp;","&amp;C43</f>
        <v>461576.47,721397.63</v>
      </c>
    </row>
    <row r="44" spans="1:44" s="46" customFormat="1">
      <c r="A44" s="20">
        <f>A43+1</f>
        <v>3</v>
      </c>
      <c r="B44" s="44"/>
      <c r="C44" s="60">
        <v>721415.36</v>
      </c>
      <c r="D44" s="60">
        <v>461576.65</v>
      </c>
      <c r="E44" s="79"/>
      <c r="F44" s="72">
        <f>IF(C45=0,C44-$C$42,C44-C45)</f>
        <v>0.71999999997206032</v>
      </c>
      <c r="G44" s="72">
        <f>IF(D45=0,D44-$D$42,D44-D45)</f>
        <v>-26.75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26.759687965295107</v>
      </c>
      <c r="N44" s="22">
        <f>IF(F44=0,,ATAN(G44/F44))</f>
        <v>-1.5438869359946417</v>
      </c>
      <c r="O44" s="22">
        <f>ABS(DEGREES(N44))</f>
        <v>88.458205477877229</v>
      </c>
      <c r="P44" s="24" t="str">
        <f>TEXT(INT(O44),"00")</f>
        <v>88</v>
      </c>
      <c r="Q44" s="25" t="str">
        <f>TEXT((O44-P44)*60,"00")</f>
        <v>27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27</v>
      </c>
      <c r="U44" s="24" t="str">
        <f>IF(L44="",IF(G44&gt;0,"W","E"),"")</f>
        <v>E</v>
      </c>
      <c r="V44" s="44"/>
      <c r="W44" s="22">
        <f>IF(S44="due",90*(I44+K44),S44+T44/60)</f>
        <v>88.45</v>
      </c>
      <c r="X44" s="22">
        <f>IF(R44="",W44,IF(R44="N",IF(U44="E",180+W44,180-W44),IF(U44="E",360-W44,W44)))</f>
        <v>271.55</v>
      </c>
      <c r="Y44" s="22">
        <f>RADIANS(X44)</f>
        <v>4.7394415837906019</v>
      </c>
      <c r="Z44" s="64"/>
      <c r="AA44" s="58">
        <f>-M44*COS(Y44)</f>
        <v>-0.72383092977674246</v>
      </c>
      <c r="AB44" s="58">
        <f>-M44*SIN(Y44)</f>
        <v>26.749896612605035</v>
      </c>
      <c r="AC44" s="64"/>
      <c r="AD44" s="82">
        <f>$AA$40/$M$40*M44</f>
        <v>-7.5669616819512553E-4</v>
      </c>
      <c r="AE44" s="82">
        <f>$AB$40/$M$40*M44</f>
        <v>-3.9110627283846981E-4</v>
      </c>
      <c r="AF44" s="22">
        <f>AA44-AD44</f>
        <v>-0.72307423360854739</v>
      </c>
      <c r="AG44" s="22">
        <f>AB44-AE44</f>
        <v>26.750287718877875</v>
      </c>
      <c r="AH44" s="64"/>
      <c r="AI44" s="25">
        <f>A44</f>
        <v>3</v>
      </c>
      <c r="AJ44" s="82">
        <f t="shared" si="1"/>
        <v>721415.42340251396</v>
      </c>
      <c r="AK44" s="82">
        <f t="shared" si="1"/>
        <v>461576.66330868867</v>
      </c>
      <c r="AL44" s="66"/>
      <c r="AM44" s="9" t="str">
        <f>IF(A45=0,A44&amp;" - 1",A44&amp;" - "&amp;A45)</f>
        <v>3 - 4</v>
      </c>
      <c r="AN44" s="18">
        <f>AN43+F43+F44</f>
        <v>-34.320000000065193</v>
      </c>
      <c r="AO44" s="18">
        <f>AN44*G44</f>
        <v>918.0600000017439</v>
      </c>
      <c r="AP44" s="9" t="str">
        <f>D44&amp;","&amp;C44</f>
        <v>461576.65,721415.36</v>
      </c>
    </row>
    <row r="45" spans="1:44" s="46" customFormat="1">
      <c r="A45" s="20">
        <f>A44+1</f>
        <v>4</v>
      </c>
      <c r="B45" s="44"/>
      <c r="C45" s="60">
        <v>721414.64</v>
      </c>
      <c r="D45" s="60">
        <v>461603.4</v>
      </c>
      <c r="E45" s="79"/>
      <c r="F45" s="72">
        <f>IF(C46=0,C45-$C$42,C45-C46)</f>
        <v>16.800000000046566</v>
      </c>
      <c r="G45" s="72">
        <f>IF(D46=0,D45-$D$42,D45-D46)</f>
        <v>0.36000000004423782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16.80385670022202</v>
      </c>
      <c r="N45" s="22">
        <f>IF(F45=0,,ATAN(G45/F45))</f>
        <v>2.1425292451107195E-2</v>
      </c>
      <c r="O45" s="22">
        <f>ABS(DEGREES(N45))</f>
        <v>1.227578832281945</v>
      </c>
      <c r="P45" s="24" t="str">
        <f>TEXT(INT(O45),"00")</f>
        <v>01</v>
      </c>
      <c r="Q45" s="25" t="str">
        <f>TEXT((O45-P45)*60,"00")</f>
        <v>14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14</v>
      </c>
      <c r="U45" s="24" t="str">
        <f>IF(L45="",IF(G45&gt;0,"W","E"),"")</f>
        <v>W</v>
      </c>
      <c r="V45" s="44"/>
      <c r="W45" s="22">
        <f>IF(S45="due",90*(I45+K45),S45+T45/60)</f>
        <v>1.2333333333333334</v>
      </c>
      <c r="X45" s="22">
        <f>IF(R45="",W45,IF(R45="N",IF(U45="E",180+W45,180-W45),IF(U45="E",360-W45,W45)))</f>
        <v>1.2333333333333334</v>
      </c>
      <c r="Y45" s="22">
        <f>RADIANS(X45)</f>
        <v>2.1525727441263399E-2</v>
      </c>
      <c r="Z45" s="64"/>
      <c r="AA45" s="58">
        <f>-M45*COS(Y45)</f>
        <v>-16.799963758717794</v>
      </c>
      <c r="AB45" s="58">
        <f>-M45*SIN(Y45)</f>
        <v>-0.36168730606033633</v>
      </c>
      <c r="AC45" s="64"/>
      <c r="AD45" s="82">
        <f>$AA$40/$M$40*M45</f>
        <v>-4.7517048750526279E-4</v>
      </c>
      <c r="AE45" s="82">
        <f>$AB$40/$M$40*M45</f>
        <v>-2.4559680112335363E-4</v>
      </c>
      <c r="AF45" s="22">
        <f>AA45-AD45</f>
        <v>-16.79948858823029</v>
      </c>
      <c r="AG45" s="22">
        <f>AB45-AE45</f>
        <v>-0.36144170925921298</v>
      </c>
      <c r="AH45" s="64"/>
      <c r="AI45" s="25">
        <f>A45</f>
        <v>4</v>
      </c>
      <c r="AJ45" s="82">
        <f t="shared" ref="AJ45" si="2">AJ44+AF44</f>
        <v>721414.70032828033</v>
      </c>
      <c r="AK45" s="82">
        <f t="shared" ref="AK45" si="3">AK44+AG44</f>
        <v>461603.41359640757</v>
      </c>
      <c r="AL45" s="66"/>
      <c r="AM45" s="9" t="str">
        <f>IF(A46=0,A45&amp;" - 1",A45&amp;" - "&amp;A46)</f>
        <v>4 - 1</v>
      </c>
      <c r="AN45" s="18">
        <f>AN44+F44+F45</f>
        <v>-16.800000000046566</v>
      </c>
      <c r="AO45" s="18">
        <f>AN45*G45</f>
        <v>-6.0480000007599592</v>
      </c>
      <c r="AP45" s="9" t="str">
        <f>D45&amp;","&amp;C45</f>
        <v>461603.4,721414.64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91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92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71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885.59280000022409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442.79640000011204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2.0554479630106271E-3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42067.430848807817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86.467415047272439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2.0554281220741544E-3</v>
      </c>
      <c r="AB40" s="91">
        <f>SUM(AB42:AB65536)</f>
        <v>9.0312585641072474E-6</v>
      </c>
      <c r="AC40" s="91"/>
      <c r="AD40" s="91">
        <f>SUM(AD42:AD65536)</f>
        <v>2.0554281220741544E-3</v>
      </c>
      <c r="AE40" s="91">
        <f>SUM(AE42:AE65536)</f>
        <v>9.0312585641072491E-6</v>
      </c>
      <c r="AF40" s="91">
        <f>SUM(AF42:AF65536)</f>
        <v>-9.1593399531575415E-16</v>
      </c>
      <c r="AG40" s="91">
        <f>SUM(AG42:AG65536)</f>
        <v>0</v>
      </c>
      <c r="AH40" s="92"/>
      <c r="AI40" s="93">
        <v>1</v>
      </c>
      <c r="AJ40" s="92">
        <f>AJ44+AF44</f>
        <v>721397.69278664631</v>
      </c>
      <c r="AK40" s="92">
        <f>AK44+AG44</f>
        <v>461576.48214711016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-169.21999999997206</v>
      </c>
      <c r="G41" s="72">
        <f>IF(D42=0,D41-$D$41,D41-D42)</f>
        <v>847.17999999999302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863.91513518399404</v>
      </c>
      <c r="N41" s="36">
        <f>IF(F41=0,,ATAN(G41/F41))</f>
        <v>-1.3736459361977249</v>
      </c>
      <c r="O41" s="36">
        <f>ABS(DEGREES(N41))</f>
        <v>78.70411468942639</v>
      </c>
      <c r="P41" s="37" t="str">
        <f>TEXT(INT(O41),"00")</f>
        <v>78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78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78.7</v>
      </c>
      <c r="X41" s="22">
        <f>IF(R41="",W41,IF(R41="N",IF(U41="E",180+W41,180-W41),IF(U41="E",360-W41,W41)))</f>
        <v>101.3</v>
      </c>
      <c r="Y41" s="22">
        <f>RADIANS(X41)</f>
        <v>1.7680185322702557</v>
      </c>
      <c r="Z41" s="64"/>
      <c r="AA41" s="58">
        <f>-M41*COS(Y41)</f>
        <v>169.28083969205696</v>
      </c>
      <c r="AB41" s="58">
        <f>-M41*SIN(Y41)</f>
        <v>-847.16784530170332</v>
      </c>
      <c r="AC41" s="64"/>
      <c r="AD41" s="22">
        <v>0</v>
      </c>
      <c r="AE41" s="22">
        <v>0</v>
      </c>
      <c r="AF41" s="22">
        <f t="shared" ref="AF41:AG43" si="0">AA41-AD41</f>
        <v>169.28083969205696</v>
      </c>
      <c r="AG41" s="22">
        <f t="shared" si="0"/>
        <v>-847.16784530170332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721397.84</v>
      </c>
      <c r="D42" s="60">
        <v>461603.04</v>
      </c>
      <c r="E42" s="79"/>
      <c r="F42" s="72">
        <f>IF(C43=0,C42-$C$42,C42-C43)</f>
        <v>16.709999999962747</v>
      </c>
      <c r="G42" s="72">
        <f>IF(D43=0,D42-$D$42,D42-D43)</f>
        <v>0.33999999996740371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16.7134586486081</v>
      </c>
      <c r="N42" s="36">
        <f>IF(F42=0,,ATAN(G42/F42))</f>
        <v>2.0344290312607233E-2</v>
      </c>
      <c r="O42" s="36">
        <f>ABS(DEGREES(N42))</f>
        <v>1.1656419721012807</v>
      </c>
      <c r="P42" s="37" t="str">
        <f>TEXT(INT(O42),"00")</f>
        <v>01</v>
      </c>
      <c r="Q42" s="38" t="str">
        <f>TEXT((O42-P42)*60,"00")</f>
        <v>10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10</v>
      </c>
      <c r="U42" s="40" t="str">
        <f>IF(L42="",IF(G42&gt;0,"W","E"),"")</f>
        <v>W</v>
      </c>
      <c r="V42" s="44"/>
      <c r="W42" s="22">
        <f>IF(S42="due",90*(I42+K42),S42+T42/60)</f>
        <v>1.1666666666666667</v>
      </c>
      <c r="X42" s="22">
        <f>IF(R42="",W42,IF(R42="N",IF(U42="E",180+W42,180-W42),IF(U42="E",360-W42,W42)))</f>
        <v>1.1666666666666667</v>
      </c>
      <c r="Y42" s="22">
        <f>RADIANS(X42)</f>
        <v>2.0362174606600513E-2</v>
      </c>
      <c r="Z42" s="64"/>
      <c r="AA42" s="58">
        <f>-M42*COS(Y42)</f>
        <v>-16.709993916630463</v>
      </c>
      <c r="AB42" s="58">
        <f>-M42*SIN(Y42)</f>
        <v>-0.34029884646564068</v>
      </c>
      <c r="AC42" s="64"/>
      <c r="AD42" s="82">
        <f>$AA$40/$M$40*M42</f>
        <v>3.9729779021023521E-4</v>
      </c>
      <c r="AE42" s="82">
        <f>$AB$40/$M$40*M42</f>
        <v>1.7456699321191939E-6</v>
      </c>
      <c r="AF42" s="22">
        <f t="shared" si="0"/>
        <v>-16.710391214420675</v>
      </c>
      <c r="AG42" s="22">
        <f t="shared" si="0"/>
        <v>-0.34030059213557279</v>
      </c>
      <c r="AH42" s="63"/>
      <c r="AI42" s="38">
        <f>A42</f>
        <v>1</v>
      </c>
      <c r="AJ42" s="82">
        <f t="shared" ref="AJ42:AK44" si="1">AJ41+AF41</f>
        <v>721397.9008396921</v>
      </c>
      <c r="AK42" s="82">
        <f t="shared" si="1"/>
        <v>461603.05215469829</v>
      </c>
      <c r="AL42" s="66"/>
      <c r="AM42" s="9" t="str">
        <f>IF(A43=0,A42&amp;" - 1",A42&amp;" - "&amp;A43)</f>
        <v>1 - 2</v>
      </c>
      <c r="AN42" s="18">
        <f>F42</f>
        <v>16.709999999962747</v>
      </c>
      <c r="AO42" s="18">
        <f>AN42*G42</f>
        <v>5.6813999994426503</v>
      </c>
      <c r="AP42" s="9" t="str">
        <f>D42&amp;","&amp;C42</f>
        <v>461603.04,721397.84</v>
      </c>
    </row>
    <row r="43" spans="1:44">
      <c r="A43" s="20">
        <f>A42+1</f>
        <v>2</v>
      </c>
      <c r="B43" s="44"/>
      <c r="C43" s="60">
        <v>721381.13</v>
      </c>
      <c r="D43" s="60">
        <v>461602.7</v>
      </c>
      <c r="E43" s="79"/>
      <c r="F43" s="72">
        <f>IF(C44=0,C43-$C$42,C43-C44)</f>
        <v>0.15000000002328306</v>
      </c>
      <c r="G43" s="72">
        <f>IF(D44=0,D43-$D$42,D43-D44)</f>
        <v>26.53000000002794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26.530424044886455</v>
      </c>
      <c r="N43" s="36">
        <f>IF(F43=0,,ATAN(G43/F43))</f>
        <v>1.5651424104103813</v>
      </c>
      <c r="O43" s="36">
        <f>ABS(DEGREES(N43))</f>
        <v>89.676054453447406</v>
      </c>
      <c r="P43" s="37" t="str">
        <f>TEXT(INT(O43),"00")</f>
        <v>89</v>
      </c>
      <c r="Q43" s="38" t="str">
        <f>TEXT((O43-P43)*60,"00")</f>
        <v>41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41</v>
      </c>
      <c r="U43" s="40" t="str">
        <f>IF(L43="",IF(G43&gt;0,"W","E"),"")</f>
        <v>W</v>
      </c>
      <c r="V43" s="44"/>
      <c r="W43" s="22">
        <f>IF(S43="due",90*(I43+K43),S43+T43/60)</f>
        <v>89.683333333333337</v>
      </c>
      <c r="X43" s="22">
        <f>IF(R43="",W43,IF(R43="N",IF(U43="E",180+W43,180-W43),IF(U43="E",360-W43,W43)))</f>
        <v>89.683333333333337</v>
      </c>
      <c r="Y43" s="22">
        <f>RADIANS(X43)</f>
        <v>1.565269450830248</v>
      </c>
      <c r="Z43" s="64"/>
      <c r="AA43" s="58">
        <f>-M43*COS(Y43)</f>
        <v>-0.1466296164828326</v>
      </c>
      <c r="AB43" s="58">
        <f>-M43*SIN(Y43)</f>
        <v>-26.530018842003479</v>
      </c>
      <c r="AC43" s="64"/>
      <c r="AD43" s="82">
        <f>$AA$40/$M$40*M43</f>
        <v>6.3065814610740025E-4</v>
      </c>
      <c r="AE43" s="82">
        <f>$AB$40/$M$40*M43</f>
        <v>2.7710221154845982E-6</v>
      </c>
      <c r="AF43" s="22">
        <f t="shared" si="0"/>
        <v>-0.14726027462894001</v>
      </c>
      <c r="AG43" s="22">
        <f t="shared" si="0"/>
        <v>-26.530021613025593</v>
      </c>
      <c r="AH43" s="64"/>
      <c r="AI43" s="25">
        <f>A43</f>
        <v>2</v>
      </c>
      <c r="AJ43" s="82">
        <f t="shared" si="1"/>
        <v>721381.19044847763</v>
      </c>
      <c r="AK43" s="82">
        <f t="shared" si="1"/>
        <v>461602.71185410616</v>
      </c>
      <c r="AL43" s="66"/>
      <c r="AM43" s="9" t="str">
        <f>IF(A44=0,A43&amp;" - 1",A43&amp;" - "&amp;A44)</f>
        <v>2 - 3</v>
      </c>
      <c r="AN43" s="18">
        <f>AN42+F42+F43</f>
        <v>33.569999999948777</v>
      </c>
      <c r="AO43" s="18">
        <f>AN43*G43</f>
        <v>890.61209999957896</v>
      </c>
      <c r="AP43" s="9" t="str">
        <f>D43&amp;","&amp;C43</f>
        <v>461602.7,721381.13</v>
      </c>
    </row>
    <row r="44" spans="1:44" s="46" customFormat="1">
      <c r="A44" s="20">
        <f>A43+1</f>
        <v>3</v>
      </c>
      <c r="B44" s="44"/>
      <c r="C44" s="60">
        <v>721380.98</v>
      </c>
      <c r="D44" s="60">
        <v>461576.17</v>
      </c>
      <c r="E44" s="79"/>
      <c r="F44" s="72">
        <f>IF(C45=0,C44-$C$42,C44-C45)</f>
        <v>-16.650000000023283</v>
      </c>
      <c r="G44" s="72">
        <f>IF(D45=0,D44-$D$42,D44-D45)</f>
        <v>-0.29999999998835847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16.652702483403957</v>
      </c>
      <c r="N44" s="22">
        <f>IF(F44=0,,ATAN(G44/F44))</f>
        <v>1.8016068553331197E-2</v>
      </c>
      <c r="O44" s="22">
        <f>ABS(DEGREES(N44))</f>
        <v>1.0322446915242403</v>
      </c>
      <c r="P44" s="24" t="str">
        <f>TEXT(INT(O44),"00")</f>
        <v>01</v>
      </c>
      <c r="Q44" s="25" t="str">
        <f>TEXT((O44-P44)*60,"00")</f>
        <v>02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02</v>
      </c>
      <c r="U44" s="24" t="str">
        <f>IF(L44="",IF(G44&gt;0,"W","E"),"")</f>
        <v>E</v>
      </c>
      <c r="V44" s="44"/>
      <c r="W44" s="22">
        <f>IF(S44="due",90*(I44+K44),S44+T44/60)</f>
        <v>1.0333333333333334</v>
      </c>
      <c r="X44" s="22">
        <f>IF(R44="",W44,IF(R44="N",IF(U44="E",180+W44,180-W44),IF(U44="E",360-W44,W44)))</f>
        <v>181.03333333333333</v>
      </c>
      <c r="Y44" s="22">
        <f>RADIANS(X44)</f>
        <v>3.1596277225270679</v>
      </c>
      <c r="Z44" s="64"/>
      <c r="AA44" s="58">
        <f>-M44*COS(Y44)</f>
        <v>16.649994296902651</v>
      </c>
      <c r="AB44" s="58">
        <f>-M44*SIN(Y44)</f>
        <v>0.30031635632684667</v>
      </c>
      <c r="AC44" s="64"/>
      <c r="AD44" s="82">
        <f>$AA$40/$M$40*M44</f>
        <v>3.9585354753822168E-4</v>
      </c>
      <c r="AE44" s="82">
        <f>$AB$40/$M$40*M44</f>
        <v>1.7393241354162134E-6</v>
      </c>
      <c r="AF44" s="22">
        <f>AA44-AD44</f>
        <v>16.649598443355114</v>
      </c>
      <c r="AG44" s="22">
        <f>AB44-AE44</f>
        <v>0.30031461700271123</v>
      </c>
      <c r="AH44" s="64"/>
      <c r="AI44" s="25">
        <f>A44</f>
        <v>3</v>
      </c>
      <c r="AJ44" s="82">
        <f t="shared" si="1"/>
        <v>721381.04318820301</v>
      </c>
      <c r="AK44" s="82">
        <f t="shared" si="1"/>
        <v>461576.18183249317</v>
      </c>
      <c r="AL44" s="66"/>
      <c r="AM44" s="9" t="str">
        <f>IF(A45=0,A44&amp;" - 1",A44&amp;" - "&amp;A45)</f>
        <v>3 - 4</v>
      </c>
      <c r="AN44" s="18">
        <f>AN43+F43+F44</f>
        <v>17.069999999948777</v>
      </c>
      <c r="AO44" s="18">
        <f>AN44*G44</f>
        <v>-5.1209999997859121</v>
      </c>
      <c r="AP44" s="9" t="str">
        <f>D44&amp;","&amp;C44</f>
        <v>461576.17,721380.98</v>
      </c>
    </row>
    <row r="45" spans="1:44" s="46" customFormat="1">
      <c r="A45" s="20">
        <f>A44+1</f>
        <v>4</v>
      </c>
      <c r="B45" s="44"/>
      <c r="C45" s="60">
        <v>721397.63</v>
      </c>
      <c r="D45" s="60">
        <v>461576.47</v>
      </c>
      <c r="E45" s="79"/>
      <c r="F45" s="72">
        <f>IF(C46=0,C45-$C$42,C45-C46)</f>
        <v>-0.2099999999627471</v>
      </c>
      <c r="G45" s="72">
        <f>IF(D46=0,D45-$D$42,D45-D46)</f>
        <v>-26.570000000006985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26.570829870373931</v>
      </c>
      <c r="N45" s="22">
        <f>IF(F45=0,,ATAN(G45/F45))</f>
        <v>1.5628928406305032</v>
      </c>
      <c r="O45" s="22">
        <f>ABS(DEGREES(N45))</f>
        <v>89.547163599340223</v>
      </c>
      <c r="P45" s="24" t="str">
        <f>TEXT(INT(O45),"00")</f>
        <v>89</v>
      </c>
      <c r="Q45" s="25" t="str">
        <f>TEXT((O45-P45)*60,"00")</f>
        <v>33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33</v>
      </c>
      <c r="U45" s="24" t="str">
        <f>IF(L45="",IF(G45&gt;0,"W","E"),"")</f>
        <v>E</v>
      </c>
      <c r="V45" s="44"/>
      <c r="W45" s="22">
        <f>IF(S45="due",90*(I45+K45),S45+T45/60)</f>
        <v>89.55</v>
      </c>
      <c r="X45" s="22">
        <f>IF(R45="",W45,IF(R45="N",IF(U45="E",180+W45,180-W45),IF(U45="E",360-W45,W45)))</f>
        <v>269.55</v>
      </c>
      <c r="Y45" s="22">
        <f>RADIANS(X45)</f>
        <v>4.7045349987507157</v>
      </c>
      <c r="Z45" s="64"/>
      <c r="AA45" s="58">
        <f>-M45*COS(Y45)</f>
        <v>0.20868466433271937</v>
      </c>
      <c r="AB45" s="58">
        <f>-M45*SIN(Y45)</f>
        <v>26.570010363400836</v>
      </c>
      <c r="AC45" s="64"/>
      <c r="AD45" s="82">
        <f>$AA$40/$M$40*M45</f>
        <v>6.3161863821829746E-4</v>
      </c>
      <c r="AE45" s="82">
        <f>$AB$40/$M$40*M45</f>
        <v>2.7752423810872427E-6</v>
      </c>
      <c r="AF45" s="22">
        <f>AA45-AD45</f>
        <v>0.20805304569450109</v>
      </c>
      <c r="AG45" s="22">
        <f>AB45-AE45</f>
        <v>26.570007588158454</v>
      </c>
      <c r="AH45" s="64"/>
      <c r="AI45" s="25">
        <f>A45</f>
        <v>4</v>
      </c>
      <c r="AJ45" s="82">
        <f t="shared" ref="AJ45" si="2">AJ44+AF44</f>
        <v>721397.69278664631</v>
      </c>
      <c r="AK45" s="82">
        <f t="shared" ref="AK45" si="3">AK44+AG44</f>
        <v>461576.48214711016</v>
      </c>
      <c r="AL45" s="66"/>
      <c r="AM45" s="9" t="str">
        <f>IF(A46=0,A45&amp;" - 1",A45&amp;" - "&amp;A46)</f>
        <v>4 - 1</v>
      </c>
      <c r="AN45" s="18">
        <f>AN44+F44+F45</f>
        <v>0.2099999999627471</v>
      </c>
      <c r="AO45" s="18">
        <f>AN45*G45</f>
        <v>-5.5796999990116571</v>
      </c>
      <c r="AP45" s="9" t="str">
        <f>D45&amp;","&amp;C45</f>
        <v>461576.47,721397.63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71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73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880.9183999968235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440.45919999841175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4.1044030448200769E-3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21003.066415350535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86.205049745723031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3.6103923481149991E-3</v>
      </c>
      <c r="AB40" s="91">
        <f>SUM(AB42:AB65536)</f>
        <v>1.9522273041326366E-3</v>
      </c>
      <c r="AC40" s="91"/>
      <c r="AD40" s="91">
        <f>SUM(AD42:AD65536)</f>
        <v>3.610392348115E-3</v>
      </c>
      <c r="AE40" s="91">
        <f>SUM(AE42:AE65536)</f>
        <v>1.9522273041326366E-3</v>
      </c>
      <c r="AF40" s="91">
        <f>SUM(AF42:AF65536)</f>
        <v>0</v>
      </c>
      <c r="AG40" s="91">
        <f>SUM(AG42:AG65536)</f>
        <v>2.1094237467877974E-15</v>
      </c>
      <c r="AH40" s="92"/>
      <c r="AI40" s="93">
        <v>1</v>
      </c>
      <c r="AJ40" s="92">
        <f>AJ44+AF44</f>
        <v>721381.19154575933</v>
      </c>
      <c r="AK40" s="92">
        <f>AK44+AG44</f>
        <v>461602.71223435021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-169.21999999997206</v>
      </c>
      <c r="G41" s="72">
        <f>IF(D42=0,D41-$D$41,D41-D42)</f>
        <v>847.17999999999302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863.91513518399404</v>
      </c>
      <c r="N41" s="36">
        <f>IF(F41=0,,ATAN(G41/F41))</f>
        <v>-1.3736459361977249</v>
      </c>
      <c r="O41" s="36">
        <f>ABS(DEGREES(N41))</f>
        <v>78.70411468942639</v>
      </c>
      <c r="P41" s="37" t="str">
        <f>TEXT(INT(O41),"00")</f>
        <v>78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78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78.7</v>
      </c>
      <c r="X41" s="22">
        <f>IF(R41="",W41,IF(R41="N",IF(U41="E",180+W41,180-W41),IF(U41="E",360-W41,W41)))</f>
        <v>101.3</v>
      </c>
      <c r="Y41" s="22">
        <f>RADIANS(X41)</f>
        <v>1.7680185322702557</v>
      </c>
      <c r="Z41" s="64"/>
      <c r="AA41" s="58">
        <f>-M41*COS(Y41)</f>
        <v>169.28083969205696</v>
      </c>
      <c r="AB41" s="58">
        <f>-M41*SIN(Y41)</f>
        <v>-847.16784530170332</v>
      </c>
      <c r="AC41" s="64"/>
      <c r="AD41" s="22">
        <v>0</v>
      </c>
      <c r="AE41" s="22">
        <v>0</v>
      </c>
      <c r="AF41" s="22">
        <f t="shared" ref="AF41:AG43" si="0">AA41-AD41</f>
        <v>169.28083969205696</v>
      </c>
      <c r="AG41" s="22">
        <f t="shared" si="0"/>
        <v>-847.16784530170332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721397.84</v>
      </c>
      <c r="D42" s="60">
        <v>461603.04</v>
      </c>
      <c r="E42" s="79"/>
      <c r="F42" s="72">
        <f>IF(C43=0,C42-$C$42,C42-C43)</f>
        <v>-0.48999999999068677</v>
      </c>
      <c r="G42" s="72">
        <f>IF(D43=0,D42-$D$42,D42-D43)</f>
        <v>-26.350000000034925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26.354555583462822</v>
      </c>
      <c r="N42" s="36">
        <f>IF(F42=0,,ATAN(G42/F42))</f>
        <v>1.5522026444317871</v>
      </c>
      <c r="O42" s="36">
        <f>ABS(DEGREES(N42))</f>
        <v>88.934660474986998</v>
      </c>
      <c r="P42" s="37" t="str">
        <f>TEXT(INT(O42),"00")</f>
        <v>88</v>
      </c>
      <c r="Q42" s="38" t="str">
        <f>TEXT((O42-P42)*60,"00")</f>
        <v>56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56</v>
      </c>
      <c r="U42" s="40" t="str">
        <f>IF(L42="",IF(G42&gt;0,"W","E"),"")</f>
        <v>E</v>
      </c>
      <c r="V42" s="44"/>
      <c r="W42" s="22">
        <f>IF(S42="due",90*(I42+K42),S42+T42/60)</f>
        <v>88.933333333333337</v>
      </c>
      <c r="X42" s="22">
        <f>IF(R42="",W42,IF(R42="N",IF(U42="E",180+W42,180-W42),IF(U42="E",360-W42,W42)))</f>
        <v>268.93333333333334</v>
      </c>
      <c r="Y42" s="22">
        <f>RADIANS(X42)</f>
        <v>4.6937721350300841</v>
      </c>
      <c r="Z42" s="64"/>
      <c r="AA42" s="58">
        <f>-M42*COS(Y42)</f>
        <v>0.49061034468511217</v>
      </c>
      <c r="AB42" s="58">
        <f>-M42*SIN(Y42)</f>
        <v>26.349988643100385</v>
      </c>
      <c r="AC42" s="64"/>
      <c r="AD42" s="82">
        <f>$AA$40/$M$40*M42</f>
        <v>1.1037669614154637E-3</v>
      </c>
      <c r="AE42" s="82">
        <f>$AB$40/$M$40*M42</f>
        <v>5.9683374871980725E-4</v>
      </c>
      <c r="AF42" s="22">
        <f t="shared" si="0"/>
        <v>0.48950657772369671</v>
      </c>
      <c r="AG42" s="22">
        <f t="shared" si="0"/>
        <v>26.349391809351665</v>
      </c>
      <c r="AH42" s="63"/>
      <c r="AI42" s="38">
        <f>A42</f>
        <v>1</v>
      </c>
      <c r="AJ42" s="82">
        <f t="shared" ref="AJ42:AK44" si="1">AJ41+AF41</f>
        <v>721397.9008396921</v>
      </c>
      <c r="AK42" s="82">
        <f t="shared" si="1"/>
        <v>461603.05215469829</v>
      </c>
      <c r="AL42" s="66"/>
      <c r="AM42" s="9" t="str">
        <f>IF(A43=0,A42&amp;" - 1",A42&amp;" - "&amp;A43)</f>
        <v>1 - 2</v>
      </c>
      <c r="AN42" s="18">
        <f>F42</f>
        <v>-0.48999999999068677</v>
      </c>
      <c r="AO42" s="18">
        <f>AN42*G42</f>
        <v>12.91149999977171</v>
      </c>
      <c r="AP42" s="9" t="str">
        <f>D42&amp;","&amp;C42</f>
        <v>461603.04,721397.84</v>
      </c>
    </row>
    <row r="43" spans="1:44">
      <c r="A43" s="20">
        <f>A42+1</f>
        <v>2</v>
      </c>
      <c r="B43" s="44"/>
      <c r="C43" s="60">
        <v>721398.33</v>
      </c>
      <c r="D43" s="60">
        <v>461629.39</v>
      </c>
      <c r="E43" s="79"/>
      <c r="F43" s="72">
        <f>IF(C44=0,C43-$C$42,C43-C44)</f>
        <v>16.649999999906868</v>
      </c>
      <c r="G43" s="72">
        <f>IF(D44=0,D43-$D$42,D43-D44)</f>
        <v>0.21000000002095476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16.651324271567937</v>
      </c>
      <c r="N43" s="36">
        <f>IF(F43=0,,ATAN(G43/F43))</f>
        <v>1.2611943881385285E-2</v>
      </c>
      <c r="O43" s="36">
        <f>ABS(DEGREES(N43))</f>
        <v>0.72261115585921898</v>
      </c>
      <c r="P43" s="37" t="str">
        <f>TEXT(INT(O43),"00")</f>
        <v>00</v>
      </c>
      <c r="Q43" s="38" t="str">
        <f>TEXT((O43-P43)*60,"00")</f>
        <v>43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43</v>
      </c>
      <c r="U43" s="40" t="str">
        <f>IF(L43="",IF(G43&gt;0,"W","E"),"")</f>
        <v>W</v>
      </c>
      <c r="V43" s="44"/>
      <c r="W43" s="22">
        <f>IF(S43="due",90*(I43+K43),S43+T43/60)</f>
        <v>0.71666666666666667</v>
      </c>
      <c r="X43" s="22">
        <f>IF(R43="",W43,IF(R43="N",IF(U43="E",180+W43,180-W43),IF(U43="E",360-W43,W43)))</f>
        <v>0.71666666666666667</v>
      </c>
      <c r="Y43" s="22">
        <f>RADIANS(X43)</f>
        <v>1.2508192972626028E-2</v>
      </c>
      <c r="Z43" s="64"/>
      <c r="AA43" s="58">
        <f>-M43*COS(Y43)</f>
        <v>-16.650021697985281</v>
      </c>
      <c r="AB43" s="58">
        <f>-M43*SIN(Y43)</f>
        <v>-0.20827254626297553</v>
      </c>
      <c r="AC43" s="64"/>
      <c r="AD43" s="82">
        <f>$AA$40/$M$40*M43</f>
        <v>6.9738157930861959E-4</v>
      </c>
      <c r="AE43" s="82">
        <f>$AB$40/$M$40*M43</f>
        <v>3.7709124916471867E-4</v>
      </c>
      <c r="AF43" s="22">
        <f t="shared" si="0"/>
        <v>-16.650719079564588</v>
      </c>
      <c r="AG43" s="22">
        <f t="shared" si="0"/>
        <v>-0.20864963751214025</v>
      </c>
      <c r="AH43" s="64"/>
      <c r="AI43" s="25">
        <f>A43</f>
        <v>2</v>
      </c>
      <c r="AJ43" s="82">
        <f t="shared" si="1"/>
        <v>721398.39034626982</v>
      </c>
      <c r="AK43" s="82">
        <f t="shared" si="1"/>
        <v>461629.40154650767</v>
      </c>
      <c r="AL43" s="66"/>
      <c r="AM43" s="9" t="str">
        <f>IF(A44=0,A43&amp;" - 1",A43&amp;" - "&amp;A44)</f>
        <v>2 - 3</v>
      </c>
      <c r="AN43" s="18">
        <f>AN42+F42+F43</f>
        <v>15.669999999925494</v>
      </c>
      <c r="AO43" s="18">
        <f>AN43*G43</f>
        <v>3.2907000003127149</v>
      </c>
      <c r="AP43" s="9" t="str">
        <f>D43&amp;","&amp;C43</f>
        <v>461629.39,721398.33</v>
      </c>
    </row>
    <row r="44" spans="1:44" s="46" customFormat="1">
      <c r="A44" s="20">
        <f>A43+1</f>
        <v>3</v>
      </c>
      <c r="B44" s="44"/>
      <c r="C44" s="60">
        <v>721381.68</v>
      </c>
      <c r="D44" s="60">
        <v>461629.18</v>
      </c>
      <c r="E44" s="79"/>
      <c r="F44" s="72">
        <f>IF(C45=0,C44-$C$42,C44-C45)</f>
        <v>0.55000000004656613</v>
      </c>
      <c r="G44" s="72">
        <f>IF(D45=0,D44-$D$42,D44-D45)</f>
        <v>26.479999999981374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26.485711242084186</v>
      </c>
      <c r="N44" s="22">
        <f>IF(F44=0,,ATAN(G44/F44))</f>
        <v>1.5500289201172626</v>
      </c>
      <c r="O44" s="22">
        <f>ABS(DEGREES(N44))</f>
        <v>88.81011524593977</v>
      </c>
      <c r="P44" s="24" t="str">
        <f>TEXT(INT(O44),"00")</f>
        <v>88</v>
      </c>
      <c r="Q44" s="25" t="str">
        <f>TEXT((O44-P44)*60,"00")</f>
        <v>49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49</v>
      </c>
      <c r="U44" s="24" t="str">
        <f>IF(L44="",IF(G44&gt;0,"W","E"),"")</f>
        <v>W</v>
      </c>
      <c r="V44" s="44"/>
      <c r="W44" s="22">
        <f>IF(S44="due",90*(I44+K44),S44+T44/60)</f>
        <v>88.816666666666663</v>
      </c>
      <c r="X44" s="22">
        <f>IF(R44="",W44,IF(R44="N",IF(U44="E",180+W44,180-W44),IF(U44="E",360-W44,W44)))</f>
        <v>88.816666666666663</v>
      </c>
      <c r="Y44" s="22">
        <f>RADIANS(X44)</f>
        <v>1.5501432639796302</v>
      </c>
      <c r="Z44" s="64"/>
      <c r="AA44" s="58">
        <f>-M44*COS(Y44)</f>
        <v>-0.54697217098218054</v>
      </c>
      <c r="AB44" s="58">
        <f>-M44*SIN(Y44)</f>
        <v>-26.480062715998912</v>
      </c>
      <c r="AC44" s="64"/>
      <c r="AD44" s="82">
        <f>$AA$40/$M$40*M44</f>
        <v>1.1092599503725526E-3</v>
      </c>
      <c r="AE44" s="82">
        <f>$AB$40/$M$40*M44</f>
        <v>5.9980394198119247E-4</v>
      </c>
      <c r="AF44" s="22">
        <f>AA44-AD44</f>
        <v>-0.54808143093255313</v>
      </c>
      <c r="AG44" s="22">
        <f>AB44-AE44</f>
        <v>-26.480662519940893</v>
      </c>
      <c r="AH44" s="64"/>
      <c r="AI44" s="25">
        <f>A44</f>
        <v>3</v>
      </c>
      <c r="AJ44" s="82">
        <f t="shared" si="1"/>
        <v>721381.73962719028</v>
      </c>
      <c r="AK44" s="82">
        <f t="shared" si="1"/>
        <v>461629.19289687014</v>
      </c>
      <c r="AL44" s="66"/>
      <c r="AM44" s="9" t="str">
        <f>IF(A45=0,A44&amp;" - 1",A44&amp;" - "&amp;A45)</f>
        <v>3 - 4</v>
      </c>
      <c r="AN44" s="18">
        <f>AN43+F43+F44</f>
        <v>32.869999999878928</v>
      </c>
      <c r="AO44" s="18">
        <f>AN44*G44</f>
        <v>870.39759999618173</v>
      </c>
      <c r="AP44" s="9" t="str">
        <f>D44&amp;","&amp;C44</f>
        <v>461629.18,721381.68</v>
      </c>
    </row>
    <row r="45" spans="1:44" s="46" customFormat="1">
      <c r="A45" s="20">
        <f>A44+1</f>
        <v>4</v>
      </c>
      <c r="B45" s="44"/>
      <c r="C45" s="60">
        <v>721381.13</v>
      </c>
      <c r="D45" s="60">
        <v>461602.7</v>
      </c>
      <c r="E45" s="79"/>
      <c r="F45" s="72">
        <f>IF(C46=0,C45-$C$42,C45-C46)</f>
        <v>-16.709999999962747</v>
      </c>
      <c r="G45" s="72">
        <f>IF(D46=0,D45-$D$42,D45-D46)</f>
        <v>-0.33999999996740371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16.7134586486081</v>
      </c>
      <c r="N45" s="22">
        <f>IF(F45=0,,ATAN(G45/F45))</f>
        <v>2.0344290312607233E-2</v>
      </c>
      <c r="O45" s="22">
        <f>ABS(DEGREES(N45))</f>
        <v>1.1656419721012807</v>
      </c>
      <c r="P45" s="24" t="str">
        <f>TEXT(INT(O45),"00")</f>
        <v>01</v>
      </c>
      <c r="Q45" s="25" t="str">
        <f>TEXT((O45-P45)*60,"00")</f>
        <v>10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10</v>
      </c>
      <c r="U45" s="24" t="str">
        <f>IF(L45="",IF(G45&gt;0,"W","E"),"")</f>
        <v>E</v>
      </c>
      <c r="V45" s="44"/>
      <c r="W45" s="22">
        <f>IF(S45="due",90*(I45+K45),S45+T45/60)</f>
        <v>1.1666666666666667</v>
      </c>
      <c r="X45" s="22">
        <f>IF(R45="",W45,IF(R45="N",IF(U45="E",180+W45,180-W45),IF(U45="E",360-W45,W45)))</f>
        <v>181.16666666666666</v>
      </c>
      <c r="Y45" s="22">
        <f>RADIANS(X45)</f>
        <v>3.1619548281963934</v>
      </c>
      <c r="Z45" s="64"/>
      <c r="AA45" s="58">
        <f>-M45*COS(Y45)</f>
        <v>16.709993916630463</v>
      </c>
      <c r="AB45" s="58">
        <f>-M45*SIN(Y45)</f>
        <v>0.34029884646563474</v>
      </c>
      <c r="AC45" s="64"/>
      <c r="AD45" s="82">
        <f>$AA$40/$M$40*M45</f>
        <v>6.9998385701836388E-4</v>
      </c>
      <c r="AE45" s="82">
        <f>$AB$40/$M$40*M45</f>
        <v>3.7849836426691829E-4</v>
      </c>
      <c r="AF45" s="22">
        <f>AA45-AD45</f>
        <v>16.709293932773445</v>
      </c>
      <c r="AG45" s="22">
        <f>AB45-AE45</f>
        <v>0.33992034810136784</v>
      </c>
      <c r="AH45" s="64"/>
      <c r="AI45" s="25">
        <f>A45</f>
        <v>4</v>
      </c>
      <c r="AJ45" s="82">
        <f t="shared" ref="AJ45" si="2">AJ44+AF44</f>
        <v>721381.19154575933</v>
      </c>
      <c r="AK45" s="82">
        <f t="shared" ref="AK45" si="3">AK44+AG44</f>
        <v>461602.71223435021</v>
      </c>
      <c r="AL45" s="66"/>
      <c r="AM45" s="9" t="str">
        <f>IF(A46=0,A45&amp;" - 1",A45&amp;" - "&amp;A46)</f>
        <v>4 - 1</v>
      </c>
      <c r="AN45" s="18">
        <f>AN44+F44+F45</f>
        <v>16.709999999962747</v>
      </c>
      <c r="AO45" s="18">
        <f>AN45*G45</f>
        <v>-5.6813999994426503</v>
      </c>
      <c r="AP45" s="9" t="str">
        <f>D45&amp;","&amp;C45</f>
        <v>461602.7,721381.13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3506</vt:lpstr>
      <vt:lpstr>3507</vt:lpstr>
      <vt:lpstr>3508</vt:lpstr>
      <vt:lpstr>3509</vt:lpstr>
      <vt:lpstr>3510</vt:lpstr>
      <vt:lpstr>3511</vt:lpstr>
      <vt:lpstr>3512</vt:lpstr>
      <vt:lpstr>3513</vt:lpstr>
      <vt:lpstr>3514</vt:lpstr>
      <vt:lpstr>3515</vt:lpstr>
      <vt:lpstr>'3506'!Print_Area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2007-05-07T08:13:29Z</dcterms:modified>
</cp:coreProperties>
</file>