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536" sheetId="2" r:id="rId1"/>
    <sheet name="3537" sheetId="4" r:id="rId2"/>
    <sheet name="3538" sheetId="5" r:id="rId3"/>
    <sheet name="3539" sheetId="6" r:id="rId4"/>
    <sheet name="3540" sheetId="7" r:id="rId5"/>
    <sheet name="3541" sheetId="8" r:id="rId6"/>
    <sheet name="3542" sheetId="9" r:id="rId7"/>
    <sheet name="3543" sheetId="10" r:id="rId8"/>
    <sheet name="3544" sheetId="11" r:id="rId9"/>
    <sheet name="3545" sheetId="3" r:id="rId10"/>
  </sheets>
  <definedNames>
    <definedName name="_xlnm.Print_Area" localSheetId="0">'3536'!$A$1:$AJ$43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7" i="9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7" i="6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5"/>
  <c r="G46"/>
  <c r="F46"/>
  <c r="N46" s="1"/>
  <c r="O46" s="1"/>
  <c r="AP45"/>
  <c r="G45"/>
  <c r="F45"/>
  <c r="N45" s="1"/>
  <c r="O45" s="1"/>
  <c r="A45"/>
  <c r="A46" s="1"/>
  <c r="AP46" i="4"/>
  <c r="G46"/>
  <c r="F46"/>
  <c r="N46" s="1"/>
  <c r="O46" s="1"/>
  <c r="AP45"/>
  <c r="G45"/>
  <c r="F45"/>
  <c r="N45" s="1"/>
  <c r="O45" s="1"/>
  <c r="A45"/>
  <c r="A46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6" i="11"/>
  <c r="AA46"/>
  <c r="AB45"/>
  <c r="AA45"/>
  <c r="AB46" i="10"/>
  <c r="AA46"/>
  <c r="AB45"/>
  <c r="AA45"/>
  <c r="AB47" i="9"/>
  <c r="AA47"/>
  <c r="AB46"/>
  <c r="AA46"/>
  <c r="AB45"/>
  <c r="AA45"/>
  <c r="AB45" i="8"/>
  <c r="AA45"/>
  <c r="AB45" i="7"/>
  <c r="AA45"/>
  <c r="AB47" i="6"/>
  <c r="AA47"/>
  <c r="AB46"/>
  <c r="AA46"/>
  <c r="AB45"/>
  <c r="AA45"/>
  <c r="AB46" i="5"/>
  <c r="AA46"/>
  <c r="AB45"/>
  <c r="AA45"/>
  <c r="AB46" i="4"/>
  <c r="AA46"/>
  <c r="AB45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9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7" i="6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6" s="1"/>
  <c r="AJ47" s="1"/>
  <c r="AJ40"/>
  <c r="AK45"/>
  <c r="AK46" s="1"/>
  <c r="AK47" s="1"/>
  <c r="AK40"/>
  <c r="AJ45" i="8"/>
  <c r="AJ40"/>
  <c r="AK45"/>
  <c r="AK40"/>
  <c r="AJ45" i="7"/>
  <c r="AJ40"/>
  <c r="AK45"/>
  <c r="AK40"/>
  <c r="AJ45" i="6"/>
  <c r="AJ46" s="1"/>
  <c r="AJ47" s="1"/>
  <c r="AJ40"/>
  <c r="AK45"/>
  <c r="AK46" s="1"/>
  <c r="AK47" s="1"/>
  <c r="AK40"/>
  <c r="AJ45" i="5"/>
  <c r="AJ46" s="1"/>
  <c r="AJ40"/>
  <c r="AK45"/>
  <c r="AK46" s="1"/>
  <c r="AK40"/>
  <c r="AJ45" i="4"/>
  <c r="AJ46" s="1"/>
  <c r="AJ40"/>
  <c r="AK45"/>
  <c r="AK46" s="1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<sst xmlns="http://schemas.openxmlformats.org/spreadsheetml/2006/main" count="930" uniqueCount="99">
  <si>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</si>
  <si>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</si>
  <si>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</si>
  <si>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</si>
  <si>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</si>
  <si>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</si>
  <si>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</si>
  <si>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</si>
  <si>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</si>
  <si>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</si>
  <si>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</si>
  <si>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</si>
  <si>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</si>
  <si>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</si>
  <si>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</si>
  <si>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</si>
  <si>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</si>
  <si>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</si>
  <si>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</si>
  <si>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</si>
  <si>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</si>
  <si>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</si>
  <si>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</si>
  <si>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</si>
  <si>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</si>
  <si>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</si>
  <si>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</si>
  <si>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</si>
  <si>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</si>
  <si>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</si>
  <si>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</si>
  <si>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</si>
  <si>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</si>
  <si>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</si>
  <si>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</si>
  <si>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</si>
  <si>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</si>
  <si>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</si>
  <si>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</si>
  <si>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</si>
  <si>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</si>
  <si>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</si>
  <si>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</si>
  <si>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</si>
  <si>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</si>
  <si>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</si>
  <si>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</si>
  <si>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</si>
  <si>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</si>
  <si>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</si>
  <si>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</si>
  <si>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</si>
  <si>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</si>
  <si>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</si>
  <si>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</si>
  <si>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</si>
  <si>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</si>
  <si>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3536</t>
  </si>
  <si>
    <t>Frias, Celerino</t>
  </si>
  <si>
    <t>409 C-4</t>
  </si>
  <si>
    <t>6 31 N. 124 39 E.</t>
  </si>
  <si>
    <t>Poblacion</t>
  </si>
  <si>
    <t>Norala</t>
  </si>
  <si>
    <t>South Cotabato</t>
  </si>
  <si>
    <t>Mindanao</t>
  </si>
  <si>
    <t>M.R. Malate</t>
  </si>
  <si>
    <t>June 25, 1970</t>
  </si>
  <si>
    <t>664.70</t>
  </si>
  <si>
    <t>BLLM 1</t>
  </si>
  <si>
    <t>3537</t>
  </si>
  <si>
    <t>Tayongtong, Tecla</t>
  </si>
  <si>
    <t xml:space="preserve">M.R. Malate </t>
  </si>
  <si>
    <t>648.63</t>
  </si>
  <si>
    <t>3538</t>
  </si>
  <si>
    <t>Facinabao, Milagros</t>
  </si>
  <si>
    <t>584.21</t>
  </si>
  <si>
    <t>3539</t>
  </si>
  <si>
    <t>Descuatan, Wenceslao</t>
  </si>
  <si>
    <t>1,253.79</t>
  </si>
  <si>
    <t>3540</t>
  </si>
  <si>
    <t>Silva, Placido</t>
  </si>
  <si>
    <t>1,412.52</t>
  </si>
  <si>
    <t>3541</t>
  </si>
  <si>
    <t>Grabato, Angel</t>
  </si>
  <si>
    <t>1,387.17</t>
  </si>
  <si>
    <t>3542</t>
  </si>
  <si>
    <t>Boctil, Claudio</t>
  </si>
  <si>
    <t>1,391.81</t>
  </si>
  <si>
    <t>3543</t>
  </si>
  <si>
    <t>Durana, Leodegario</t>
  </si>
  <si>
    <t>June 26, 1970</t>
  </si>
  <si>
    <t>323.88</t>
  </si>
  <si>
    <t>3544</t>
  </si>
  <si>
    <t>Eser, Eugenio</t>
  </si>
  <si>
    <t>June 29, 1970</t>
  </si>
  <si>
    <t>330.37</t>
  </si>
  <si>
    <t>3545</t>
  </si>
  <si>
    <t>Estope, Mamerto</t>
  </si>
  <si>
    <t>312.84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</si>
</sst>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1329.4044000020331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664.70220000101654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2.8093801195689942E-3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36738.710079271841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103.21300171531533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2.1503541721905606E-3</v>
      </c>
      <c r="AB40" s="91">
        <f>SUM(AB42:AB65536)</f>
        <v>1.807925217029771E-3</v>
      </c>
      <c r="AC40" s="91"/>
      <c r="AD40" s="91">
        <f>SUM(AD42:AD65536)</f>
        <v>2.1503541721905606E-3</v>
      </c>
      <c r="AE40" s="91">
        <f>SUM(AE42:AE65536)</f>
        <v>1.807925217029771E-3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721256.14348480129</v>
      </c>
      <c r="AK40" s="92">
        <f>AK44+AG44</f>
        <v>461580.75966749992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-1.8399999999674037</v>
      </c>
      <c r="G41" s="72">
        <f>IF(D42=0,D41-$D$41,D41-D42)</f>
        <v>870.68999999994412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870.69194420294411</v>
      </c>
      <c r="N41" s="36">
        <f>IF(F41=0,,ATAN(G41/F41))</f>
        <v>-1.5686830634510056</v>
      </c>
      <c r="O41" s="36">
        <f>ABS(DEGREES(N41))</f>
        <v>89.87891892939534</v>
      </c>
      <c r="P41" s="37" t="str">
        <f>TEXT(INT(O41),"00")</f>
        <v>89</v>
      </c>
      <c r="Q41" s="38" t="str">
        <f>TEXT((O41-P41)*60,"00")</f>
        <v>53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53</v>
      </c>
      <c r="U41" s="40" t="str">
        <f>IF(L41="",IF(G41&gt;0,"W","E"),"")</f>
        <v>W</v>
      </c>
      <c r="V41" s="41"/>
      <c r="W41" s="22">
        <f>IF(S41="due",90*(I41+K41),S41+T41/60)</f>
        <v>89.88333333333334</v>
      </c>
      <c r="X41" s="22">
        <f>IF(R41="",W41,IF(R41="N",IF(U41="E",180+W41,180-W41),IF(U41="E",360-W41,W41)))</f>
        <v>90.11666666666666</v>
      </c>
      <c r="Y41" s="22">
        <f>RADIANS(X41)</f>
        <v>1.5728325442555566</v>
      </c>
      <c r="Z41" s="64"/>
      <c r="AA41" s="58">
        <f>-M41*COS(Y41)</f>
        <v>1.7729169145022219</v>
      </c>
      <c r="AB41" s="58">
        <f>-M41*SIN(Y41)</f>
        <v>-870.69013918013161</v>
      </c>
      <c r="AC41" s="64"/>
      <c r="AD41" s="22">
        <v>0</v>
      </c>
      <c r="AE41" s="22">
        <v>0</v>
      </c>
      <c r="AF41" s="22">
        <f t="shared" ref="AF41:AG43" si="0">AA41-AD41</f>
        <v>1.7729169145022219</v>
      </c>
      <c r="AG41" s="22">
        <f t="shared" si="0"/>
        <v>-870.69013918013161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721230.46</v>
      </c>
      <c r="D42" s="60">
        <v>461579.53</v>
      </c>
      <c r="E42" s="79"/>
      <c r="F42" s="72">
        <f>IF(C43=0,C42-$C$42,C42-C43)</f>
        <v>-0.82000000006519258</v>
      </c>
      <c r="G42" s="72">
        <f>IF(D43=0,D42-$D$42,D42-D43)</f>
        <v>26.400000000023283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26.41273177846881</v>
      </c>
      <c r="N42" s="36">
        <f>IF(F42=0,,ATAN(G42/F42))</f>
        <v>-1.5397457036435096</v>
      </c>
      <c r="O42" s="36">
        <f>ABS(DEGREES(N42))</f>
        <v>88.220930342174327</v>
      </c>
      <c r="P42" s="37" t="str">
        <f>TEXT(INT(O42),"00")</f>
        <v>88</v>
      </c>
      <c r="Q42" s="38" t="str">
        <f>TEXT((O42-P42)*60,"00")</f>
        <v>13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13</v>
      </c>
      <c r="U42" s="40" t="str">
        <f>IF(L42="",IF(G42&gt;0,"W","E"),"")</f>
        <v>W</v>
      </c>
      <c r="V42" s="44"/>
      <c r="W42" s="22">
        <f>IF(S42="due",90*(I42+K42),S42+T42/60)</f>
        <v>88.216666666666669</v>
      </c>
      <c r="X42" s="22">
        <f>IF(R42="",W42,IF(R42="N",IF(U42="E",180+W42,180-W42),IF(U42="E",360-W42,W42)))</f>
        <v>91.783333333333331</v>
      </c>
      <c r="Y42" s="22">
        <f>RADIANS(X42)</f>
        <v>1.6019213651221287</v>
      </c>
      <c r="Z42" s="64"/>
      <c r="AA42" s="58">
        <f>-M42*COS(Y42)</f>
        <v>0.82196455843526783</v>
      </c>
      <c r="AB42" s="58">
        <f>-M42*SIN(Y42)</f>
        <v>-26.399938906482575</v>
      </c>
      <c r="AC42" s="64"/>
      <c r="AD42" s="82">
        <f>$AA$40/$M$40*M42</f>
        <v>5.5028656307699257E-4</v>
      </c>
      <c r="AE42" s="82">
        <f>$AB$40/$M$40*M42</f>
        <v>4.6265725285898359E-4</v>
      </c>
      <c r="AF42" s="22">
        <f t="shared" si="0"/>
        <v>0.82141427187219085</v>
      </c>
      <c r="AG42" s="22">
        <f t="shared" si="0"/>
        <v>-26.400401563735432</v>
      </c>
      <c r="AH42" s="63"/>
      <c r="AI42" s="38">
        <f>A42</f>
        <v>1</v>
      </c>
      <c r="AJ42" s="82">
        <f t="shared" ref="AJ42:AK44" si="1">AJ41+AF41</f>
        <v>721230.39291691454</v>
      </c>
      <c r="AK42" s="82">
        <f t="shared" si="1"/>
        <v>461579.52986081986</v>
      </c>
      <c r="AL42" s="66"/>
      <c r="AM42" s="9" t="str">
        <f>IF(A43=0,A42&amp;" - 1",A42&amp;" - "&amp;A43)</f>
        <v>1 - 2</v>
      </c>
      <c r="AN42" s="18">
        <f>F42</f>
        <v>-0.82000000006519258</v>
      </c>
      <c r="AO42" s="18">
        <f>AN42*G42</f>
        <v>-21.648000001740176</v>
      </c>
      <c r="AP42" s="9" t="str">
        <f>D42&amp;","&amp;C42</f>
        <v>461579.53,721230.46</v>
      </c>
    </row>
    <row r="43" spans="1:44">
      <c r="A43" s="20">
        <f>A42+1</f>
        <v>2</v>
      </c>
      <c r="B43" s="44"/>
      <c r="C43" s="60">
        <v>721231.28</v>
      </c>
      <c r="D43" s="60">
        <v>461553.13</v>
      </c>
      <c r="E43" s="79"/>
      <c r="F43" s="72">
        <f>IF(C44=0,C43-$C$42,C43-C44)</f>
        <v>-24.53000000002794</v>
      </c>
      <c r="G43" s="72">
        <f>IF(D44=0,D43-$D$42,D43-D44)</f>
        <v>-1.1699999999837019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24.557886716925228</v>
      </c>
      <c r="N43" s="36">
        <f>IF(F43=0,,ATAN(G43/F43))</f>
        <v>4.7660577612737266E-2</v>
      </c>
      <c r="O43" s="36">
        <f>ABS(DEGREES(N43))</f>
        <v>2.7307499463655418</v>
      </c>
      <c r="P43" s="37" t="str">
        <f>TEXT(INT(O43),"00")</f>
        <v>02</v>
      </c>
      <c r="Q43" s="38" t="str">
        <f>TEXT((O43-P43)*60,"00")</f>
        <v>44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44</v>
      </c>
      <c r="U43" s="40" t="str">
        <f>IF(L43="",IF(G43&gt;0,"W","E"),"")</f>
        <v>E</v>
      </c>
      <c r="V43" s="44"/>
      <c r="W43" s="22">
        <f>IF(S43="due",90*(I43+K43),S43+T43/60)</f>
        <v>2.7333333333333334</v>
      </c>
      <c r="X43" s="22">
        <f>IF(R43="",W43,IF(R43="N",IF(U43="E",180+W43,180-W43),IF(U43="E",360-W43,W43)))</f>
        <v>182.73333333333332</v>
      </c>
      <c r="Y43" s="22">
        <f>RADIANS(X43)</f>
        <v>3.1892983198109714</v>
      </c>
      <c r="Z43" s="64"/>
      <c r="AA43" s="58">
        <f>-M43*COS(Y43)</f>
        <v>24.529947221421551</v>
      </c>
      <c r="AB43" s="58">
        <f>-M43*SIN(Y43)</f>
        <v>1.1711060223590899</v>
      </c>
      <c r="AC43" s="64"/>
      <c r="AD43" s="82">
        <f>$AA$40/$M$40*M43</f>
        <v>5.1164246058437563E-4</v>
      </c>
      <c r="AE43" s="82">
        <f>$AB$40/$M$40*M43</f>
        <v>4.301669550794726E-4</v>
      </c>
      <c r="AF43" s="22">
        <f t="shared" si="0"/>
        <v>24.529435578960967</v>
      </c>
      <c r="AG43" s="22">
        <f t="shared" si="0"/>
        <v>1.1706758554040104</v>
      </c>
      <c r="AH43" s="64"/>
      <c r="AI43" s="25">
        <f>A43</f>
        <v>2</v>
      </c>
      <c r="AJ43" s="82">
        <f t="shared" si="1"/>
        <v>721231.21433118638</v>
      </c>
      <c r="AK43" s="82">
        <f t="shared" si="1"/>
        <v>461553.12945925613</v>
      </c>
      <c r="AL43" s="66"/>
      <c r="AM43" s="9" t="str">
        <f>IF(A44=0,A43&amp;" - 1",A43&amp;" - "&amp;A44)</f>
        <v>2 - 3</v>
      </c>
      <c r="AN43" s="18">
        <f>AN42+F42+F43</f>
        <v>-26.170000000158325</v>
      </c>
      <c r="AO43" s="18">
        <f>AN43*G43</f>
        <v>30.618899999758717</v>
      </c>
      <c r="AP43" s="9" t="str">
        <f>D43&amp;","&amp;C43</f>
        <v>461553.13,721231.28</v>
      </c>
    </row>
    <row r="44" spans="1:44" s="46" customFormat="1">
      <c r="A44" s="20">
        <f>A43+1</f>
        <v>3</v>
      </c>
      <c r="B44" s="44"/>
      <c r="C44" s="60">
        <v>721255.81</v>
      </c>
      <c r="D44" s="60">
        <v>461554.3</v>
      </c>
      <c r="E44" s="79"/>
      <c r="F44" s="72">
        <f>IF(C45=0,C44-$C$42,C44-C45)</f>
        <v>-0.39999999990686774</v>
      </c>
      <c r="G44" s="72">
        <f>IF(D45=0,D44-$D$42,D44-D45)</f>
        <v>-26.460000000020955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26.463023258899096</v>
      </c>
      <c r="N44" s="22">
        <f>IF(F44=0,,ATAN(G44/F44))</f>
        <v>1.555680320233223</v>
      </c>
      <c r="O44" s="22">
        <f>ABS(DEGREES(N44))</f>
        <v>89.13391662092404</v>
      </c>
      <c r="P44" s="24" t="str">
        <f>TEXT(INT(O44),"00")</f>
        <v>89</v>
      </c>
      <c r="Q44" s="25" t="str">
        <f>TEXT((O44-P44)*60,"00")</f>
        <v>08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08</v>
      </c>
      <c r="U44" s="24" t="str">
        <f>IF(L44="",IF(G44&gt;0,"W","E"),"")</f>
        <v>E</v>
      </c>
      <c r="V44" s="44"/>
      <c r="W44" s="22">
        <f>IF(S44="due",90*(I44+K44),S44+T44/60)</f>
        <v>89.13333333333334</v>
      </c>
      <c r="X44" s="22">
        <f>IF(R44="",W44,IF(R44="N",IF(U44="E",180+W44,180-W44),IF(U44="E",360-W44,W44)))</f>
        <v>269.13333333333333</v>
      </c>
      <c r="Y44" s="22">
        <f>RADIANS(X44)</f>
        <v>4.6972627935340725</v>
      </c>
      <c r="Z44" s="64"/>
      <c r="AA44" s="58">
        <f>-M44*COS(Y44)</f>
        <v>0.4002693703315891</v>
      </c>
      <c r="AB44" s="58">
        <f>-M44*SIN(Y44)</f>
        <v>26.459995926534244</v>
      </c>
      <c r="AC44" s="64"/>
      <c r="AD44" s="82">
        <f>$AA$40/$M$40*M44</f>
        <v>5.5133434284283247E-4</v>
      </c>
      <c r="AE44" s="82">
        <f>$AB$40/$M$40*M44</f>
        <v>4.6353818098005949E-4</v>
      </c>
      <c r="AF44" s="22">
        <f>AA44-AD44</f>
        <v>0.39971803598874628</v>
      </c>
      <c r="AG44" s="22">
        <f>AB44-AE44</f>
        <v>26.459532388353264</v>
      </c>
      <c r="AH44" s="64"/>
      <c r="AI44" s="25">
        <f>A44</f>
        <v>3</v>
      </c>
      <c r="AJ44" s="82">
        <f t="shared" si="1"/>
        <v>721255.74376676534</v>
      </c>
      <c r="AK44" s="82">
        <f t="shared" si="1"/>
        <v>461554.30013511155</v>
      </c>
      <c r="AL44" s="66"/>
      <c r="AM44" s="9" t="str">
        <f>IF(A45=0,A44&amp;" - 1",A44&amp;" - "&amp;A45)</f>
        <v>3 - 4</v>
      </c>
      <c r="AN44" s="18">
        <f>AN43+F43+F44</f>
        <v>-51.100000000093132</v>
      </c>
      <c r="AO44" s="18">
        <f>AN44*G44</f>
        <v>1352.106000003535</v>
      </c>
      <c r="AP44" s="9" t="str">
        <f>D44&amp;","&amp;C44</f>
        <v>461554.3,721255.81</v>
      </c>
    </row>
    <row r="45" spans="1:44" s="46" customFormat="1">
      <c r="A45" s="20">
        <f>A44+1</f>
        <v>4</v>
      </c>
      <c r="B45" s="44"/>
      <c r="C45" s="60">
        <v>721256.21</v>
      </c>
      <c r="D45" s="60">
        <v>461580.76</v>
      </c>
      <c r="E45" s="79"/>
      <c r="F45" s="72">
        <f>IF(C46=0,C45-$C$42,C45-C46)</f>
        <v>25.75</v>
      </c>
      <c r="G45" s="72">
        <f>IF(D46=0,D45-$D$42,D45-D46)</f>
        <v>1.2299999999813735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25.779359961022191</v>
      </c>
      <c r="N45" s="22">
        <f>IF(F45=0,,ATAN(G45/F45))</f>
        <v>4.773071019795435E-2</v>
      </c>
      <c r="O45" s="22">
        <f>ABS(DEGREES(N45))</f>
        <v>2.7347682475048223</v>
      </c>
      <c r="P45" s="24" t="str">
        <f>TEXT(INT(O45),"00")</f>
        <v>02</v>
      </c>
      <c r="Q45" s="25" t="str">
        <f>TEXT((O45-P45)*60,"00")</f>
        <v>44</v>
      </c>
      <c r="R45" s="23" t="str">
        <f>IF(L45="",IF(F45&gt;0,"S","N"),"")</f>
        <v>S</v>
      </c>
      <c r="S45" s="25" t="str">
        <f>IF(L45="",IF(INT(Q45)=60,INT(P45+1),P45),"due")</f>
        <v>02</v>
      </c>
      <c r="T45" s="25" t="str">
        <f>IF(L45="",IF(INT(Q45)=60,"00",Q45),L45)</f>
        <v>44</v>
      </c>
      <c r="U45" s="24" t="str">
        <f>IF(L45="",IF(G45&gt;0,"W","E"),"")</f>
        <v>W</v>
      </c>
      <c r="V45" s="44"/>
      <c r="W45" s="22">
        <f>IF(S45="due",90*(I45+K45),S45+T45/60)</f>
        <v>2.7333333333333334</v>
      </c>
      <c r="X45" s="22">
        <f>IF(R45="",W45,IF(R45="N",IF(U45="E",180+W45,180-W45),IF(U45="E",360-W45,W45)))</f>
        <v>2.7333333333333334</v>
      </c>
      <c r="Y45" s="22">
        <f>RADIANS(X45)</f>
        <v>4.770566622117834E-2</v>
      </c>
      <c r="Z45" s="64"/>
      <c r="AA45" s="58">
        <f>-M45*COS(Y45)</f>
        <v>-25.750030796016219</v>
      </c>
      <c r="AB45" s="58">
        <f>-M45*SIN(Y45)</f>
        <v>-1.22935511719373</v>
      </c>
      <c r="AC45" s="64"/>
      <c r="AD45" s="82">
        <f>$AA$40/$M$40*M45</f>
        <v>5.3709080568635991E-4</v>
      </c>
      <c r="AE45" s="82">
        <f>$AB$40/$M$40*M45</f>
        <v>4.5156282811125532E-4</v>
      </c>
      <c r="AF45" s="22">
        <f>AA45-AD45</f>
        <v>-25.750567886821905</v>
      </c>
      <c r="AG45" s="22">
        <f>AB45-AE45</f>
        <v>-1.2298066800218412</v>
      </c>
      <c r="AH45" s="64"/>
      <c r="AI45" s="25">
        <f>A45</f>
        <v>4</v>
      </c>
      <c r="AJ45" s="82">
        <f t="shared" ref="AJ45" si="2">AJ44+AF44</f>
        <v>721256.14348480129</v>
      </c>
      <c r="AK45" s="82">
        <f t="shared" ref="AK45" si="3">AK44+AG44</f>
        <v>461580.75966749992</v>
      </c>
      <c r="AL45" s="66"/>
      <c r="AM45" s="9" t="str">
        <f>IF(A46=0,A45&amp;" - 1",A45&amp;" - "&amp;A46)</f>
        <v>4 - 1</v>
      </c>
      <c r="AN45" s="18">
        <f>AN44+F44+F45</f>
        <v>-25.75</v>
      </c>
      <c r="AO45" s="18">
        <f>AN45*G45</f>
        <v>-31.672499999520369</v>
      </c>
      <c r="AP45" s="9" t="str">
        <f>D45&amp;","&amp;C45</f>
        <v>461580.76,721256.21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97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90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98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602.67520000383138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301.33760000191569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4.5571909157845576E-3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53462.373272088189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53000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53000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243.63824181184344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-4.4941891754035623E-3</v>
      </c>
      <c r="AB40" s="91">
        <f>SUM(AB42:AB65536)</f>
        <v>7.5515077871557423E-4</v>
      </c>
      <c r="AC40" s="91"/>
      <c r="AD40" s="91">
        <f>SUM(AD42:AD65536)</f>
        <v>-4.4941891754035623E-3</v>
      </c>
      <c r="AE40" s="91">
        <f>SUM(AE42:AE65536)</f>
        <v>7.5515077871557423E-4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721078.21418193018</v>
      </c>
      <c r="AK40" s="92">
        <f>AK44+AG44</f>
        <v>461483.90943138406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135.31999999994878</v>
      </c>
      <c r="G41" s="72">
        <f>IF(D42=0,D41-$D$41,D41-D42)</f>
        <v>865.80999999999767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876.32097915089435</v>
      </c>
      <c r="N41" s="36">
        <f>IF(F41=0,,ATAN(G41/F41))</f>
        <v>1.4157576576566817</v>
      </c>
      <c r="O41" s="36">
        <f>ABS(DEGREES(N41))</f>
        <v>81.116938597055125</v>
      </c>
      <c r="P41" s="37" t="str">
        <f>TEXT(INT(O41),"00")</f>
        <v>81</v>
      </c>
      <c r="Q41" s="38" t="str">
        <f>TEXT((O41-P41)*60,"00")</f>
        <v>07</v>
      </c>
      <c r="R41" s="39" t="str">
        <f>IF(L41="",IF(F41&gt;0,"S","N"),"")</f>
        <v>S</v>
      </c>
      <c r="S41" s="25" t="str">
        <f>IF(L41="",IF(INT(Q41)=60,INT(P41+1),P41),"due")</f>
        <v>81</v>
      </c>
      <c r="T41" s="38" t="str">
        <f>IF(L41="",IF(INT(Q41)=60,"00",Q41),L41)</f>
        <v>07</v>
      </c>
      <c r="U41" s="40" t="str">
        <f>IF(L41="",IF(G41&gt;0,"W","E"),"")</f>
        <v>W</v>
      </c>
      <c r="V41" s="41"/>
      <c r="W41" s="22">
        <f>IF(S41="due",90*(I41+K41),S41+T41/60)</f>
        <v>81.11666666666666</v>
      </c>
      <c r="X41" s="22">
        <f>IF(R41="",W41,IF(R41="N",IF(U41="E",180+W41,180-W41),IF(U41="E",360-W41,W41)))</f>
        <v>81.11666666666666</v>
      </c>
      <c r="Y41" s="22">
        <f>RADIANS(X41)</f>
        <v>1.415752911576067</v>
      </c>
      <c r="Z41" s="64"/>
      <c r="AA41" s="58">
        <f>-M41*COS(Y41)</f>
        <v>-135.32410920248171</v>
      </c>
      <c r="AB41" s="58">
        <f>-M41*SIN(Y41)</f>
        <v>-865.80935775061766</v>
      </c>
      <c r="AC41" s="64"/>
      <c r="AD41" s="22">
        <v>0</v>
      </c>
      <c r="AE41" s="22">
        <v>0</v>
      </c>
      <c r="AF41" s="22">
        <f t="shared" ref="AF41:AG43" si="0">AA41-AD41</f>
        <v>-135.32410920248171</v>
      </c>
      <c r="AG41" s="22">
        <f t="shared" si="0"/>
        <v>-865.80935775061766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721093.3</v>
      </c>
      <c r="D42" s="60">
        <v>461584.41</v>
      </c>
      <c r="E42" s="79"/>
      <c r="F42" s="72">
        <f>IF(C43=0,C42-$C$42,C42-C43)</f>
        <v>-0.42999999993480742</v>
      </c>
      <c r="G42" s="72">
        <f>IF(D43=0,D42-$D$42,D42-D43)</f>
        <v>-20.14000000001397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20.144589844434822</v>
      </c>
      <c r="N42" s="36">
        <f>IF(F42=0,,ATAN(G42/F42))</f>
        <v>1.5494490239201217</v>
      </c>
      <c r="O42" s="36">
        <f>ABS(DEGREES(N42))</f>
        <v>88.776889641287909</v>
      </c>
      <c r="P42" s="37" t="str">
        <f>TEXT(INT(O42),"00")</f>
        <v>88</v>
      </c>
      <c r="Q42" s="38" t="str">
        <f>TEXT((O42-P42)*60,"00")</f>
        <v>47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47</v>
      </c>
      <c r="U42" s="40" t="str">
        <f>IF(L42="",IF(G42&gt;0,"W","E"),"")</f>
        <v>E</v>
      </c>
      <c r="V42" s="44"/>
      <c r="W42" s="22">
        <f>IF(S42="due",90*(I42+K42),S42+T42/60)</f>
        <v>88.783333333333331</v>
      </c>
      <c r="X42" s="22">
        <f>IF(R42="",W42,IF(R42="N",IF(U42="E",180+W42,180-W42),IF(U42="E",360-W42,W42)))</f>
        <v>268.7833333333333</v>
      </c>
      <c r="Y42" s="22">
        <f>RADIANS(X42)</f>
        <v>4.6911541411520918</v>
      </c>
      <c r="Z42" s="64"/>
      <c r="AA42" s="58">
        <f>-M42*COS(Y42)</f>
        <v>0.42773497946680139</v>
      </c>
      <c r="AB42" s="58">
        <f>-M42*SIN(Y42)</f>
        <v>20.140048232013921</v>
      </c>
      <c r="AC42" s="64"/>
      <c r="AD42" s="82">
        <f>$AA$40/$M$40*M42</f>
        <v>-3.7159026000409517E-4</v>
      </c>
      <c r="AE42" s="82">
        <f>$AB$40/$M$40*M42</f>
        <v>6.2437664115466977E-5</v>
      </c>
      <c r="AF42" s="22">
        <f t="shared" si="0"/>
        <v>0.4281065697268055</v>
      </c>
      <c r="AG42" s="22">
        <f t="shared" si="0"/>
        <v>20.139985794349805</v>
      </c>
      <c r="AH42" s="63"/>
      <c r="AI42" s="38">
        <f>A42</f>
        <v>1</v>
      </c>
      <c r="AJ42" s="82">
        <f t="shared" ref="AJ42:AK44" si="1">AJ41+AF41</f>
        <v>721093.29589079751</v>
      </c>
      <c r="AK42" s="82">
        <f t="shared" si="1"/>
        <v>461584.41064224934</v>
      </c>
      <c r="AL42" s="66"/>
      <c r="AM42" s="9" t="str">
        <f>IF(A43=0,A42&amp;" - 1",A42&amp;" - "&amp;A43)</f>
        <v>1 - 2</v>
      </c>
      <c r="AN42" s="18">
        <f>F42</f>
        <v>-0.42999999993480742</v>
      </c>
      <c r="AO42" s="18">
        <f>AN42*G42</f>
        <v>8.6601999986930291</v>
      </c>
      <c r="AP42" s="9" t="str">
        <f>D42&amp;","&amp;C42</f>
        <v>461584.41,721093.3</v>
      </c>
    </row>
    <row r="43" spans="1:44">
      <c r="A43" s="20">
        <f>A42+1</f>
        <v>2</v>
      </c>
      <c r="B43" s="44"/>
      <c r="C43" s="60">
        <v>721093.73</v>
      </c>
      <c r="D43" s="60">
        <v>461604.55</v>
      </c>
      <c r="E43" s="79"/>
      <c r="F43" s="72">
        <f>IF(C44=0,C43-$C$42,C43-C44)</f>
        <v>15.71999999997206</v>
      </c>
      <c r="G43" s="72">
        <f>IF(D44=0,D43-$D$42,D43-D44)</f>
        <v>100.15999999997439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101.38611344752293</v>
      </c>
      <c r="N43" s="36">
        <f>IF(F43=0,,ATAN(G43/F43))</f>
        <v>1.4151174318092494</v>
      </c>
      <c r="O43" s="36">
        <f>ABS(DEGREES(N43))</f>
        <v>81.080256358062059</v>
      </c>
      <c r="P43" s="37" t="str">
        <f>TEXT(INT(O43),"00")</f>
        <v>81</v>
      </c>
      <c r="Q43" s="38" t="str">
        <f>TEXT((O43-P43)*60,"00")</f>
        <v>05</v>
      </c>
      <c r="R43" s="39" t="str">
        <f>IF(L43="",IF(F43&gt;0,"S","N"),"")</f>
        <v>S</v>
      </c>
      <c r="S43" s="25" t="str">
        <f>IF(L43="",IF(INT(Q43)=60,INT(P43+1),P43),"due")</f>
        <v>81</v>
      </c>
      <c r="T43" s="38" t="str">
        <f>IF(L43="",IF(INT(Q43)=60,"00",Q43),L43)</f>
        <v>05</v>
      </c>
      <c r="U43" s="40" t="str">
        <f>IF(L43="",IF(G43&gt;0,"W","E"),"")</f>
        <v>W</v>
      </c>
      <c r="V43" s="44"/>
      <c r="W43" s="22">
        <f>IF(S43="due",90*(I43+K43),S43+T43/60)</f>
        <v>81.083333333333329</v>
      </c>
      <c r="X43" s="22">
        <f>IF(R43="",W43,IF(R43="N",IF(U43="E",180+W43,180-W43),IF(U43="E",360-W43,W43)))</f>
        <v>81.083333333333329</v>
      </c>
      <c r="Y43" s="22">
        <f>RADIANS(X43)</f>
        <v>1.4151711351587355</v>
      </c>
      <c r="Z43" s="64"/>
      <c r="AA43" s="58">
        <f>-M43*COS(Y43)</f>
        <v>-15.714621049821485</v>
      </c>
      <c r="AB43" s="58">
        <f>-M43*SIN(Y43)</f>
        <v>-100.16084407219468</v>
      </c>
      <c r="AC43" s="64"/>
      <c r="AD43" s="82">
        <f>$AA$40/$M$40*M43</f>
        <v>-1.8701841312086897E-3</v>
      </c>
      <c r="AE43" s="82">
        <f>$AB$40/$M$40*M43</f>
        <v>3.1424378189352358E-4</v>
      </c>
      <c r="AF43" s="22">
        <f t="shared" si="0"/>
        <v>-15.712750865690277</v>
      </c>
      <c r="AG43" s="22">
        <f t="shared" si="0"/>
        <v>-100.16115831597656</v>
      </c>
      <c r="AH43" s="64"/>
      <c r="AI43" s="25">
        <f>A43</f>
        <v>2</v>
      </c>
      <c r="AJ43" s="82">
        <f t="shared" si="1"/>
        <v>721093.7239973672</v>
      </c>
      <c r="AK43" s="82">
        <f t="shared" si="1"/>
        <v>461604.55062804371</v>
      </c>
      <c r="AL43" s="66"/>
      <c r="AM43" s="9" t="str">
        <f>IF(A44=0,A43&amp;" - 1",A43&amp;" - "&amp;A44)</f>
        <v>2 - 3</v>
      </c>
      <c r="AN43" s="18">
        <f>AN42+F42+F43</f>
        <v>14.860000000102445</v>
      </c>
      <c r="AO43" s="18">
        <f>AN43*G43</f>
        <v>1488.3776000098803</v>
      </c>
      <c r="AP43" s="9" t="str">
        <f>D43&amp;","&amp;C43</f>
        <v>461604.55,721093.73</v>
      </c>
    </row>
    <row r="44" spans="1:44" s="46" customFormat="1">
      <c r="A44" s="20">
        <f>A43+1</f>
        <v>3</v>
      </c>
      <c r="B44" s="44"/>
      <c r="C44" s="60">
        <v>721078.01</v>
      </c>
      <c r="D44" s="60">
        <v>461504.39</v>
      </c>
      <c r="E44" s="79"/>
      <c r="F44" s="72">
        <f>IF(C45=0,C44-$C$42,C44-C45)</f>
        <v>-0.19999999995343387</v>
      </c>
      <c r="G44" s="72">
        <f>IF(D45=0,D44-$D$42,D44-D45)</f>
        <v>20.480000000039581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20.480976539257171</v>
      </c>
      <c r="N44" s="22">
        <f>IF(F44=0,,ATAN(G44/F44))</f>
        <v>-1.5610310122202848</v>
      </c>
      <c r="O44" s="22">
        <f>ABS(DEGREES(N44))</f>
        <v>89.440488689257151</v>
      </c>
      <c r="P44" s="24" t="str">
        <f>TEXT(INT(O44),"00")</f>
        <v>89</v>
      </c>
      <c r="Q44" s="25" t="str">
        <f>TEXT((O44-P44)*60,"00")</f>
        <v>26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26</v>
      </c>
      <c r="U44" s="24" t="str">
        <f>IF(L44="",IF(G44&gt;0,"W","E"),"")</f>
        <v>W</v>
      </c>
      <c r="V44" s="44"/>
      <c r="W44" s="22">
        <f>IF(S44="due",90*(I44+K44),S44+T44/60)</f>
        <v>89.433333333333337</v>
      </c>
      <c r="X44" s="22">
        <f>IF(R44="",W44,IF(R44="N",IF(U44="E",180+W44,180-W44),IF(U44="E",360-W44,W44)))</f>
        <v>90.566666666666663</v>
      </c>
      <c r="Y44" s="22">
        <f>RADIANS(X44)</f>
        <v>1.5806865258895311</v>
      </c>
      <c r="Z44" s="64"/>
      <c r="AA44" s="58">
        <f>-M44*COS(Y44)</f>
        <v>0.20255763335724095</v>
      </c>
      <c r="AB44" s="58">
        <f>-M44*SIN(Y44)</f>
        <v>-20.479974863431138</v>
      </c>
      <c r="AC44" s="64"/>
      <c r="AD44" s="82">
        <f>$AA$40/$M$40*M44</f>
        <v>-3.7779530167316079E-4</v>
      </c>
      <c r="AE44" s="82">
        <f>$AB$40/$M$40*M44</f>
        <v>6.3480286458558882E-5</v>
      </c>
      <c r="AF44" s="22">
        <f>AA44-AD44</f>
        <v>0.20293542865891412</v>
      </c>
      <c r="AG44" s="22">
        <f>AB44-AE44</f>
        <v>-20.480038343717599</v>
      </c>
      <c r="AH44" s="64"/>
      <c r="AI44" s="25">
        <f>A44</f>
        <v>3</v>
      </c>
      <c r="AJ44" s="82">
        <f t="shared" si="1"/>
        <v>721078.01124650147</v>
      </c>
      <c r="AK44" s="82">
        <f t="shared" si="1"/>
        <v>461504.38946972776</v>
      </c>
      <c r="AL44" s="66"/>
      <c r="AM44" s="9" t="str">
        <f>IF(A45=0,A44&amp;" - 1",A44&amp;" - "&amp;A45)</f>
        <v>3 - 4</v>
      </c>
      <c r="AN44" s="18">
        <f>AN43+F43+F44</f>
        <v>30.380000000121072</v>
      </c>
      <c r="AO44" s="18">
        <f>AN44*G44</f>
        <v>622.18240000368201</v>
      </c>
      <c r="AP44" s="9" t="str">
        <f>D44&amp;","&amp;C44</f>
        <v>461504.39,721078.01</v>
      </c>
    </row>
    <row r="45" spans="1:44" s="46" customFormat="1">
      <c r="A45" s="20">
        <f>A44+1</f>
        <v>4</v>
      </c>
      <c r="B45" s="44"/>
      <c r="C45" s="60">
        <v>721078.21</v>
      </c>
      <c r="D45" s="60">
        <v>461483.91</v>
      </c>
      <c r="E45" s="79"/>
      <c r="F45" s="72">
        <f>IF(C46=0,C45-$C$42,C45-C46)</f>
        <v>-15.090000000083819</v>
      </c>
      <c r="G45" s="72">
        <f>IF(D46=0,D45-$D$42,D45-D46)</f>
        <v>-100.5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101.62656198062852</v>
      </c>
      <c r="N45" s="22">
        <f>IF(F45=0,,ATAN(G45/F45))</f>
        <v>1.4217604129622046</v>
      </c>
      <c r="O45" s="22">
        <f>ABS(DEGREES(N45))</f>
        <v>81.460871141511348</v>
      </c>
      <c r="P45" s="24" t="str">
        <f>TEXT(INT(O45),"00")</f>
        <v>81</v>
      </c>
      <c r="Q45" s="25" t="str">
        <f>TEXT((O45-P45)*60,"00")</f>
        <v>28</v>
      </c>
      <c r="R45" s="23" t="str">
        <f>IF(L45="",IF(F45&gt;0,"S","N"),"")</f>
        <v>N</v>
      </c>
      <c r="S45" s="25" t="str">
        <f>IF(L45="",IF(INT(Q45)=60,INT(P45+1),P45),"due")</f>
        <v>81</v>
      </c>
      <c r="T45" s="25" t="str">
        <f>IF(L45="",IF(INT(Q45)=60,"00",Q45),L45)</f>
        <v>28</v>
      </c>
      <c r="U45" s="24" t="str">
        <f>IF(L45="",IF(G45&gt;0,"W","E"),"")</f>
        <v>E</v>
      </c>
      <c r="V45" s="44"/>
      <c r="W45" s="22">
        <f>IF(S45="due",90*(I45+K45),S45+T45/60)</f>
        <v>81.466666666666669</v>
      </c>
      <c r="X45" s="22">
        <f>IF(R45="",W45,IF(R45="N",IF(U45="E",180+W45,180-W45),IF(U45="E",360-W45,W45)))</f>
        <v>261.4666666666667</v>
      </c>
      <c r="Y45" s="22">
        <f>RADIANS(X45)</f>
        <v>4.5634542175478412</v>
      </c>
      <c r="Z45" s="64"/>
      <c r="AA45" s="58">
        <f>-M45*COS(Y45)</f>
        <v>15.079834247822038</v>
      </c>
      <c r="AB45" s="58">
        <f>-M45*SIN(Y45)</f>
        <v>100.50152585439061</v>
      </c>
      <c r="AC45" s="64"/>
      <c r="AD45" s="82">
        <f>$AA$40/$M$40*M45</f>
        <v>-1.8746194825176167E-3</v>
      </c>
      <c r="AE45" s="82">
        <f>$AB$40/$M$40*M45</f>
        <v>3.1498904624802478E-4</v>
      </c>
      <c r="AF45" s="22">
        <f>AA45-AD45</f>
        <v>15.081708867304556</v>
      </c>
      <c r="AG45" s="22">
        <f>AB45-AE45</f>
        <v>100.50121086534436</v>
      </c>
      <c r="AH45" s="64"/>
      <c r="AI45" s="25">
        <f>A45</f>
        <v>4</v>
      </c>
      <c r="AJ45" s="82">
        <f t="shared" ref="AJ45" si="2">AJ44+AF44</f>
        <v>721078.21418193018</v>
      </c>
      <c r="AK45" s="82">
        <f t="shared" ref="AK45" si="3">AK44+AG44</f>
        <v>461483.90943138406</v>
      </c>
      <c r="AL45" s="66"/>
      <c r="AM45" s="9" t="str">
        <f>IF(A46=0,A45&amp;" - 1",A45&amp;" - "&amp;A46)</f>
        <v>4 - 1</v>
      </c>
      <c r="AN45" s="18">
        <f>AN44+F44+F45</f>
        <v>15.090000000083819</v>
      </c>
      <c r="AO45" s="18">
        <f>AN45*G45</f>
        <v>-1516.5450000084238</v>
      </c>
      <c r="AP45" s="9" t="str">
        <f>D45&amp;","&amp;C45</f>
        <v>461483.91,721078.21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71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1297.2588000000783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648.62940000003914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1.196278634845005E-3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84572.75415687589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85000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85000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101.1725788878697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-6.0052012388500664E-4</v>
      </c>
      <c r="AB40" s="91">
        <f>SUM(AB42:AB65536)</f>
        <v>1.0346294761873764E-3</v>
      </c>
      <c r="AC40" s="91"/>
      <c r="AD40" s="91">
        <f>SUM(AD42:AD65536)</f>
        <v>-6.0052012388500664E-4</v>
      </c>
      <c r="AE40" s="91">
        <f>SUM(AE42:AE65536)</f>
        <v>1.0346294761873764E-3</v>
      </c>
      <c r="AF40" s="91">
        <f>SUM(AF42:AF65536)</f>
        <v>1.5543122344752192E-15</v>
      </c>
      <c r="AG40" s="91">
        <f>SUM(AG42:AG65536)</f>
        <v>0</v>
      </c>
      <c r="AH40" s="92"/>
      <c r="AI40" s="93">
        <v>1</v>
      </c>
      <c r="AJ40" s="92">
        <f>AJ44+AF44</f>
        <v>721209.44495367294</v>
      </c>
      <c r="AK40" s="92">
        <f>AK44+AG44</f>
        <v>461550.54738794739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-1.8399999999674037</v>
      </c>
      <c r="G41" s="72">
        <f>IF(D42=0,D41-$D$41,D41-D42)</f>
        <v>870.68999999994412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870.69194420294411</v>
      </c>
      <c r="N41" s="36">
        <f>IF(F41=0,,ATAN(G41/F41))</f>
        <v>-1.5686830634510056</v>
      </c>
      <c r="O41" s="36">
        <f>ABS(DEGREES(N41))</f>
        <v>89.87891892939534</v>
      </c>
      <c r="P41" s="37" t="str">
        <f>TEXT(INT(O41),"00")</f>
        <v>89</v>
      </c>
      <c r="Q41" s="38" t="str">
        <f>TEXT((O41-P41)*60,"00")</f>
        <v>53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53</v>
      </c>
      <c r="U41" s="40" t="str">
        <f>IF(L41="",IF(G41&gt;0,"W","E"),"")</f>
        <v>W</v>
      </c>
      <c r="V41" s="41"/>
      <c r="W41" s="22">
        <f>IF(S41="due",90*(I41+K41),S41+T41/60)</f>
        <v>89.88333333333334</v>
      </c>
      <c r="X41" s="22">
        <f>IF(R41="",W41,IF(R41="N",IF(U41="E",180+W41,180-W41),IF(U41="E",360-W41,W41)))</f>
        <v>90.11666666666666</v>
      </c>
      <c r="Y41" s="22">
        <f>RADIANS(X41)</f>
        <v>1.5728325442555566</v>
      </c>
      <c r="Z41" s="64"/>
      <c r="AA41" s="58">
        <f>-M41*COS(Y41)</f>
        <v>1.7729169145022219</v>
      </c>
      <c r="AB41" s="58">
        <f>-M41*SIN(Y41)</f>
        <v>-870.69013918013161</v>
      </c>
      <c r="AC41" s="64"/>
      <c r="AD41" s="22">
        <v>0</v>
      </c>
      <c r="AE41" s="22">
        <v>0</v>
      </c>
      <c r="AF41" s="22">
        <f t="shared" ref="AF41:AG43" si="0">AA41-AD41</f>
        <v>1.7729169145022219</v>
      </c>
      <c r="AG41" s="22">
        <f t="shared" si="0"/>
        <v>-870.69013918013161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721230.46</v>
      </c>
      <c r="D42" s="60">
        <v>461579.53</v>
      </c>
      <c r="E42" s="79"/>
      <c r="F42" s="72">
        <f>IF(C43=0,C42-$C$42,C42-C43)</f>
        <v>23.64000000001397</v>
      </c>
      <c r="G42" s="72">
        <f>IF(D43=0,D42-$D$42,D42-D43)</f>
        <v>0.17000000004190952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23.640611244227056</v>
      </c>
      <c r="N42" s="36">
        <f>IF(F42=0,,ATAN(G42/F42))</f>
        <v>7.1910773988171466E-3</v>
      </c>
      <c r="O42" s="36">
        <f>ABS(DEGREES(N42))</f>
        <v>0.4120183851041368</v>
      </c>
      <c r="P42" s="37" t="str">
        <f>TEXT(INT(O42),"00")</f>
        <v>00</v>
      </c>
      <c r="Q42" s="38" t="str">
        <f>TEXT((O42-P42)*60,"00")</f>
        <v>25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25</v>
      </c>
      <c r="U42" s="40" t="str">
        <f>IF(L42="",IF(G42&gt;0,"W","E"),"")</f>
        <v>W</v>
      </c>
      <c r="V42" s="44"/>
      <c r="W42" s="22">
        <f>IF(S42="due",90*(I42+K42),S42+T42/60)</f>
        <v>0.41666666666666669</v>
      </c>
      <c r="X42" s="22">
        <f>IF(R42="",W42,IF(R42="N",IF(U42="E",180+W42,180-W42),IF(U42="E",360-W42,W42)))</f>
        <v>0.41666666666666669</v>
      </c>
      <c r="Y42" s="22">
        <f>RADIANS(X42)</f>
        <v>7.2722052166430398E-3</v>
      </c>
      <c r="Z42" s="64"/>
      <c r="AA42" s="58">
        <f>-M42*COS(Y42)</f>
        <v>-23.639986130488985</v>
      </c>
      <c r="AB42" s="58">
        <f>-M42*SIN(Y42)</f>
        <v>-0.17191786109376453</v>
      </c>
      <c r="AC42" s="64"/>
      <c r="AD42" s="82">
        <f>$AA$40/$M$40*M42</f>
        <v>-1.4032125057160771E-4</v>
      </c>
      <c r="AE42" s="82">
        <f>$AB$40/$M$40*M42</f>
        <v>2.4175792983860211E-4</v>
      </c>
      <c r="AF42" s="22">
        <f t="shared" si="0"/>
        <v>-23.639845809238412</v>
      </c>
      <c r="AG42" s="22">
        <f t="shared" si="0"/>
        <v>-0.17215961902360313</v>
      </c>
      <c r="AH42" s="63"/>
      <c r="AI42" s="38">
        <f>A42</f>
        <v>1</v>
      </c>
      <c r="AJ42" s="82">
        <f t="shared" ref="AJ42:AK44" si="1">AJ41+AF41</f>
        <v>721230.39291691454</v>
      </c>
      <c r="AK42" s="82">
        <f t="shared" si="1"/>
        <v>461579.52986081986</v>
      </c>
      <c r="AL42" s="66"/>
      <c r="AM42" s="9" t="str">
        <f>IF(A43=0,A42&amp;" - 1",A42&amp;" - "&amp;A43)</f>
        <v>1 - 2</v>
      </c>
      <c r="AN42" s="18">
        <f>F42</f>
        <v>23.64000000001397</v>
      </c>
      <c r="AO42" s="18">
        <f>AN42*G42</f>
        <v>4.0188000009931155</v>
      </c>
      <c r="AP42" s="9" t="str">
        <f>D42&amp;","&amp;C42</f>
        <v>461579.53,721230.46</v>
      </c>
    </row>
    <row r="43" spans="1:44">
      <c r="A43" s="20">
        <f>A42+1</f>
        <v>2</v>
      </c>
      <c r="B43" s="44"/>
      <c r="C43" s="60">
        <v>721206.82</v>
      </c>
      <c r="D43" s="60">
        <v>461579.36</v>
      </c>
      <c r="E43" s="79"/>
      <c r="F43" s="72">
        <f>IF(C44=0,C43-$C$42,C43-C44)</f>
        <v>-0.9900000001071021</v>
      </c>
      <c r="G43" s="72">
        <f>IF(D44=0,D43-$D$42,D43-D44)</f>
        <v>25.059999999997672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25.079547444084696</v>
      </c>
      <c r="N43" s="36">
        <f>IF(F43=0,,ATAN(G43/F43))</f>
        <v>-1.5313116714045423</v>
      </c>
      <c r="O43" s="36">
        <f>ABS(DEGREES(N43))</f>
        <v>87.737695890604229</v>
      </c>
      <c r="P43" s="37" t="str">
        <f>TEXT(INT(O43),"00")</f>
        <v>87</v>
      </c>
      <c r="Q43" s="38" t="str">
        <f>TEXT((O43-P43)*60,"00")</f>
        <v>44</v>
      </c>
      <c r="R43" s="39" t="str">
        <f>IF(L43="",IF(F43&gt;0,"S","N"),"")</f>
        <v>N</v>
      </c>
      <c r="S43" s="25" t="str">
        <f>IF(L43="",IF(INT(Q43)=60,INT(P43+1),P43),"due")</f>
        <v>87</v>
      </c>
      <c r="T43" s="38" t="str">
        <f>IF(L43="",IF(INT(Q43)=60,"00",Q43),L43)</f>
        <v>44</v>
      </c>
      <c r="U43" s="40" t="str">
        <f>IF(L43="",IF(G43&gt;0,"W","E"),"")</f>
        <v>W</v>
      </c>
      <c r="V43" s="44"/>
      <c r="W43" s="22">
        <f>IF(S43="due",90*(I43+K43),S43+T43/60)</f>
        <v>87.733333333333334</v>
      </c>
      <c r="X43" s="22">
        <f>IF(R43="",W43,IF(R43="N",IF(U43="E",180+W43,180-W43),IF(U43="E",360-W43,W43)))</f>
        <v>92.266666666666666</v>
      </c>
      <c r="Y43" s="22">
        <f>RADIANS(X43)</f>
        <v>1.6103571231734348</v>
      </c>
      <c r="Z43" s="64"/>
      <c r="AA43" s="58">
        <f>-M43*COS(Y43)</f>
        <v>0.99190809039940708</v>
      </c>
      <c r="AB43" s="58">
        <f>-M43*SIN(Y43)</f>
        <v>-25.059924547777381</v>
      </c>
      <c r="AC43" s="64"/>
      <c r="AD43" s="82">
        <f>$AA$40/$M$40*M43</f>
        <v>-1.4886220262106401E-4</v>
      </c>
      <c r="AE43" s="82">
        <f>$AB$40/$M$40*M43</f>
        <v>2.5647304161187986E-4</v>
      </c>
      <c r="AF43" s="22">
        <f t="shared" si="0"/>
        <v>0.9920569526020282</v>
      </c>
      <c r="AG43" s="22">
        <f t="shared" si="0"/>
        <v>-25.060181020818995</v>
      </c>
      <c r="AH43" s="64"/>
      <c r="AI43" s="25">
        <f>A43</f>
        <v>2</v>
      </c>
      <c r="AJ43" s="82">
        <f t="shared" si="1"/>
        <v>721206.75307110534</v>
      </c>
      <c r="AK43" s="82">
        <f t="shared" si="1"/>
        <v>461579.35770120082</v>
      </c>
      <c r="AL43" s="66"/>
      <c r="AM43" s="9" t="str">
        <f>IF(A44=0,A43&amp;" - 1",A43&amp;" - "&amp;A44)</f>
        <v>2 - 3</v>
      </c>
      <c r="AN43" s="18">
        <f>AN42+F42+F43</f>
        <v>46.289999999920838</v>
      </c>
      <c r="AO43" s="18">
        <f>AN43*G43</f>
        <v>1160.0273999979083</v>
      </c>
      <c r="AP43" s="9" t="str">
        <f>D43&amp;","&amp;C43</f>
        <v>461579.36,721206.82</v>
      </c>
    </row>
    <row r="44" spans="1:44" s="46" customFormat="1">
      <c r="A44" s="20">
        <f>A43+1</f>
        <v>3</v>
      </c>
      <c r="B44" s="44"/>
      <c r="C44" s="60">
        <v>721207.81</v>
      </c>
      <c r="D44" s="60">
        <v>461554.3</v>
      </c>
      <c r="E44" s="79"/>
      <c r="F44" s="72">
        <f>IF(C45=0,C44-$C$42,C44-C45)</f>
        <v>-1.6999999999534339</v>
      </c>
      <c r="G44" s="72">
        <f>IF(D45=0,D44-$D$42,D44-D45)</f>
        <v>3.75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4.1173413751888095</v>
      </c>
      <c r="N44" s="22">
        <f>IF(F44=0,,ATAN(G44/F44))</f>
        <v>-1.145173858465566</v>
      </c>
      <c r="O44" s="22">
        <f>ABS(DEGREES(N44))</f>
        <v>65.613628898788804</v>
      </c>
      <c r="P44" s="24" t="str">
        <f>TEXT(INT(O44),"00")</f>
        <v>65</v>
      </c>
      <c r="Q44" s="25" t="str">
        <f>TEXT((O44-P44)*60,"00")</f>
        <v>37</v>
      </c>
      <c r="R44" s="23" t="str">
        <f>IF(L44="",IF(F44&gt;0,"S","N"),"")</f>
        <v>N</v>
      </c>
      <c r="S44" s="25" t="str">
        <f>IF(L44="",IF(INT(Q44)=60,INT(P44+1),P44),"due")</f>
        <v>65</v>
      </c>
      <c r="T44" s="25" t="str">
        <f>IF(L44="",IF(INT(Q44)=60,"00",Q44),L44)</f>
        <v>37</v>
      </c>
      <c r="U44" s="24" t="str">
        <f>IF(L44="",IF(G44&gt;0,"W","E"),"")</f>
        <v>W</v>
      </c>
      <c r="V44" s="44"/>
      <c r="W44" s="22">
        <f>IF(S44="due",90*(I44+K44),S44+T44/60)</f>
        <v>65.61666666666666</v>
      </c>
      <c r="X44" s="22">
        <f>IF(R44="",W44,IF(R44="N",IF(U44="E",180+W44,180-W44),IF(U44="E",360-W44,W44)))</f>
        <v>114.38333333333334</v>
      </c>
      <c r="Y44" s="22">
        <f>RADIANS(X44)</f>
        <v>1.9963657760728475</v>
      </c>
      <c r="Z44" s="64"/>
      <c r="AA44" s="58">
        <f>-M44*COS(Y44)</f>
        <v>1.6998011761214857</v>
      </c>
      <c r="AB44" s="58">
        <f>-M44*SIN(Y44)</f>
        <v>-3.7500901271166391</v>
      </c>
      <c r="AC44" s="64"/>
      <c r="AD44" s="82">
        <f>$AA$40/$M$40*M44</f>
        <v>-2.4438898166721521E-5</v>
      </c>
      <c r="AE44" s="82">
        <f>$AB$40/$M$40*M44</f>
        <v>4.2105507214731706E-5</v>
      </c>
      <c r="AF44" s="22">
        <f>AA44-AD44</f>
        <v>1.6998256150196525</v>
      </c>
      <c r="AG44" s="22">
        <f>AB44-AE44</f>
        <v>-3.7501322326238538</v>
      </c>
      <c r="AH44" s="64"/>
      <c r="AI44" s="25">
        <f>A44</f>
        <v>3</v>
      </c>
      <c r="AJ44" s="82">
        <f t="shared" si="1"/>
        <v>721207.7451280579</v>
      </c>
      <c r="AK44" s="82">
        <f t="shared" si="1"/>
        <v>461554.29752018</v>
      </c>
      <c r="AL44" s="66"/>
      <c r="AM44" s="9" t="str">
        <f>IF(A45=0,A44&amp;" - 1",A44&amp;" - "&amp;A45)</f>
        <v>3 - 4</v>
      </c>
      <c r="AN44" s="18">
        <f>AN43+F43+F44</f>
        <v>43.599999999860302</v>
      </c>
      <c r="AO44" s="18">
        <f>AN44*G44</f>
        <v>163.49999999947613</v>
      </c>
      <c r="AP44" s="9" t="str">
        <f>D44&amp;","&amp;C44</f>
        <v>461554.3,721207.81</v>
      </c>
    </row>
    <row r="45" spans="1:44" s="46" customFormat="1">
      <c r="A45" s="20">
        <f t="shared" ref="A45:A46" si="2">A44+1</f>
        <v>4</v>
      </c>
      <c r="B45" s="44"/>
      <c r="C45" s="60">
        <v>721209.51</v>
      </c>
      <c r="D45" s="60">
        <v>461550.55</v>
      </c>
      <c r="E45" s="79"/>
      <c r="F45" s="72">
        <f t="shared" ref="F45:F46" si="3">IF(C46=0,C45-$C$42,C45-C46)</f>
        <v>-21.770000000018626</v>
      </c>
      <c r="G45" s="72">
        <f t="shared" ref="G45:G46" si="4">IF(D46=0,D45-$D$42,D45-D46)</f>
        <v>-2.5800000000162981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21.922347045900334</v>
      </c>
      <c r="N45" s="22">
        <f t="shared" ref="N45:N46" si="11">IF(F45=0,,ATAN(G45/F45))</f>
        <v>0.11796150918424127</v>
      </c>
      <c r="O45" s="22">
        <f t="shared" ref="O45:O46" si="12">ABS(DEGREES(N45))</f>
        <v>6.7586966212507233</v>
      </c>
      <c r="P45" s="24" t="str">
        <f t="shared" ref="P45:P46" si="13">TEXT(INT(O45),"00")</f>
        <v>06</v>
      </c>
      <c r="Q45" s="25" t="str">
        <f t="shared" ref="Q45:Q46" si="14">TEXT((O45-P45)*60,"00")</f>
        <v>46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06</v>
      </c>
      <c r="T45" s="25" t="str">
        <f t="shared" ref="T45:T46" si="17">IF(L45="",IF(INT(Q45)=60,"00",Q45),L45)</f>
        <v>46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6.7666666666666666</v>
      </c>
      <c r="X45" s="22">
        <f t="shared" ref="X45:X46" si="20">IF(R45="",W45,IF(R45="N",IF(U45="E",180+W45,180-W45),IF(U45="E",360-W45,W45)))</f>
        <v>186.76666666666668</v>
      </c>
      <c r="Y45" s="22">
        <f t="shared" ref="Y45:Y46" si="21">RADIANS(X45)</f>
        <v>3.2596932663080764</v>
      </c>
      <c r="Z45" s="64"/>
      <c r="AA45" s="58">
        <f t="shared" ref="AA45:AA46" si="22">-M45*COS(Y45)</f>
        <v>21.769640902279455</v>
      </c>
      <c r="AB45" s="58">
        <f t="shared" ref="AB45:AB46" si="23">-M45*SIN(Y45)</f>
        <v>2.5830282589813942</v>
      </c>
      <c r="AC45" s="64"/>
      <c r="AD45" s="82">
        <f t="shared" ref="AD45:AD46" si="24">$AA$40/$M$40*M45</f>
        <v>-1.3012231879988779E-4</v>
      </c>
      <c r="AE45" s="82">
        <f t="shared" ref="AE45:AE46" si="25">$AB$40/$M$40*M45</f>
        <v>2.2418630314875951E-4</v>
      </c>
      <c r="AF45" s="22">
        <f t="shared" ref="AF45:AF46" si="26">AA45-AD45</f>
        <v>21.769771024598256</v>
      </c>
      <c r="AG45" s="22">
        <f t="shared" ref="AG45:AG46" si="27">AB45-AE45</f>
        <v>2.5828040726782455</v>
      </c>
      <c r="AH45" s="64"/>
      <c r="AI45" s="25">
        <f t="shared" ref="AI45:AI46" si="28">A45</f>
        <v>4</v>
      </c>
      <c r="AJ45" s="82">
        <f t="shared" ref="AJ45:AJ46" si="29">AJ44+AF44</f>
        <v>721209.44495367294</v>
      </c>
      <c r="AK45" s="82">
        <f t="shared" ref="AK45:AK46" si="30">AK44+AG44</f>
        <v>461550.54738794739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20.129999999888241</v>
      </c>
      <c r="AO45" s="18">
        <f t="shared" ref="AO45:AO46" si="33">AN45*G45</f>
        <v>-51.935400000039742</v>
      </c>
      <c r="AP45" s="9" t="str">
        <f t="shared" ref="AP45:AP46" si="34">D45&amp;","&amp;C45</f>
        <v>461550.55,721209.51</v>
      </c>
    </row>
    <row r="46" spans="1:44" s="46" customFormat="1">
      <c r="A46" s="20">
        <f t="shared" si="2"/>
        <v>5</v>
      </c>
      <c r="B46" s="44"/>
      <c r="C46" s="60">
        <v>721231.28</v>
      </c>
      <c r="D46" s="60">
        <v>461553.13</v>
      </c>
      <c r="E46" s="79"/>
      <c r="F46" s="72">
        <f t="shared" si="3"/>
        <v>0.82000000006519258</v>
      </c>
      <c r="G46" s="72">
        <f t="shared" si="4"/>
        <v>-26.400000000023283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26.41273177846881</v>
      </c>
      <c r="N46" s="22">
        <f t="shared" si="11"/>
        <v>-1.5397457036435096</v>
      </c>
      <c r="O46" s="22">
        <f t="shared" si="12"/>
        <v>88.220930342174327</v>
      </c>
      <c r="P46" s="24" t="str">
        <f t="shared" si="13"/>
        <v>88</v>
      </c>
      <c r="Q46" s="25" t="str">
        <f t="shared" si="14"/>
        <v>13</v>
      </c>
      <c r="R46" s="23" t="str">
        <f t="shared" si="15"/>
        <v>S</v>
      </c>
      <c r="S46" s="25" t="str">
        <f t="shared" si="16"/>
        <v>88</v>
      </c>
      <c r="T46" s="25" t="str">
        <f t="shared" si="17"/>
        <v>13</v>
      </c>
      <c r="U46" s="24" t="str">
        <f t="shared" si="18"/>
        <v>E</v>
      </c>
      <c r="V46" s="44"/>
      <c r="W46" s="22">
        <f t="shared" si="19"/>
        <v>88.216666666666669</v>
      </c>
      <c r="X46" s="22">
        <f t="shared" si="20"/>
        <v>271.7833333333333</v>
      </c>
      <c r="Y46" s="22">
        <f t="shared" si="21"/>
        <v>4.7435140187119211</v>
      </c>
      <c r="Z46" s="64"/>
      <c r="AA46" s="58">
        <f t="shared" si="22"/>
        <v>-0.82196455843524707</v>
      </c>
      <c r="AB46" s="58">
        <f t="shared" si="23"/>
        <v>26.399938906482578</v>
      </c>
      <c r="AC46" s="64"/>
      <c r="AD46" s="82">
        <f t="shared" si="24"/>
        <v>-1.5677545372572561E-4</v>
      </c>
      <c r="AE46" s="82">
        <f t="shared" si="25"/>
        <v>2.7010669437340328E-4</v>
      </c>
      <c r="AF46" s="22">
        <f t="shared" si="26"/>
        <v>-0.82180778298152135</v>
      </c>
      <c r="AG46" s="22">
        <f t="shared" si="27"/>
        <v>26.399668799788206</v>
      </c>
      <c r="AH46" s="64"/>
      <c r="AI46" s="25">
        <f t="shared" si="28"/>
        <v>5</v>
      </c>
      <c r="AJ46" s="82">
        <f t="shared" si="29"/>
        <v>721231.21472469752</v>
      </c>
      <c r="AK46" s="82">
        <f t="shared" si="30"/>
        <v>461553.13019202009</v>
      </c>
      <c r="AL46" s="66"/>
      <c r="AM46" s="9" t="str">
        <f t="shared" si="31"/>
        <v>5 - 1</v>
      </c>
      <c r="AN46" s="18">
        <f t="shared" si="32"/>
        <v>-0.82000000006519258</v>
      </c>
      <c r="AO46" s="18">
        <f t="shared" si="33"/>
        <v>21.648000001740176</v>
      </c>
      <c r="AP46" s="9" t="str">
        <f t="shared" si="34"/>
        <v>461553.13,721231.28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1168.4169999987505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584.20849999937525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5.0662354057129724E-3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18846.835905832395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19000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19000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95.482507351790602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2.2631531373775715E-3</v>
      </c>
      <c r="AB40" s="91">
        <f>SUM(AB42:AB65536)</f>
        <v>4.5326459229546867E-3</v>
      </c>
      <c r="AC40" s="91"/>
      <c r="AD40" s="91">
        <f>SUM(AD42:AD65536)</f>
        <v>2.2631531373775715E-3</v>
      </c>
      <c r="AE40" s="91">
        <f>SUM(AE42:AE65536)</f>
        <v>4.5326459229546867E-3</v>
      </c>
      <c r="AF40" s="91">
        <f>SUM(AF42:AF65536)</f>
        <v>0</v>
      </c>
      <c r="AG40" s="91">
        <f>SUM(AG42:AG65536)</f>
        <v>-1.9706458687096529E-15</v>
      </c>
      <c r="AH40" s="92"/>
      <c r="AI40" s="93">
        <v>1</v>
      </c>
      <c r="AJ40" s="92">
        <f>AJ44+AF44</f>
        <v>721205.94413977501</v>
      </c>
      <c r="AK40" s="92">
        <f>AK44+AG44</f>
        <v>461599.82004368317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-1.8399999999674037</v>
      </c>
      <c r="G41" s="72">
        <f>IF(D42=0,D41-$D$41,D41-D42)</f>
        <v>870.68999999994412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870.69194420294411</v>
      </c>
      <c r="N41" s="36">
        <f>IF(F41=0,,ATAN(G41/F41))</f>
        <v>-1.5686830634510056</v>
      </c>
      <c r="O41" s="36">
        <f>ABS(DEGREES(N41))</f>
        <v>89.87891892939534</v>
      </c>
      <c r="P41" s="37" t="str">
        <f>TEXT(INT(O41),"00")</f>
        <v>89</v>
      </c>
      <c r="Q41" s="38" t="str">
        <f>TEXT((O41-P41)*60,"00")</f>
        <v>53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53</v>
      </c>
      <c r="U41" s="40" t="str">
        <f>IF(L41="",IF(G41&gt;0,"W","E"),"")</f>
        <v>W</v>
      </c>
      <c r="V41" s="41"/>
      <c r="W41" s="22">
        <f>IF(S41="due",90*(I41+K41),S41+T41/60)</f>
        <v>89.88333333333334</v>
      </c>
      <c r="X41" s="22">
        <f>IF(R41="",W41,IF(R41="N",IF(U41="E",180+W41,180-W41),IF(U41="E",360-W41,W41)))</f>
        <v>90.11666666666666</v>
      </c>
      <c r="Y41" s="22">
        <f>RADIANS(X41)</f>
        <v>1.5728325442555566</v>
      </c>
      <c r="Z41" s="64"/>
      <c r="AA41" s="58">
        <f>-M41*COS(Y41)</f>
        <v>1.7729169145022219</v>
      </c>
      <c r="AB41" s="58">
        <f>-M41*SIN(Y41)</f>
        <v>-870.69013918013161</v>
      </c>
      <c r="AC41" s="64"/>
      <c r="AD41" s="22">
        <v>0</v>
      </c>
      <c r="AE41" s="22">
        <v>0</v>
      </c>
      <c r="AF41" s="22">
        <f t="shared" ref="AF41:AG43" si="0">AA41-AD41</f>
        <v>1.7729169145022219</v>
      </c>
      <c r="AG41" s="22">
        <f t="shared" si="0"/>
        <v>-870.69013918013161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721230.46</v>
      </c>
      <c r="D42" s="60">
        <v>461579.53</v>
      </c>
      <c r="E42" s="79"/>
      <c r="F42" s="72">
        <f>IF(C43=0,C42-$C$42,C42-C43)</f>
        <v>-1.3800000000046566</v>
      </c>
      <c r="G42" s="72">
        <f>IF(D43=0,D42-$D$42,D42-D43)</f>
        <v>-24.349999999976717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24.389073373108683</v>
      </c>
      <c r="N42" s="36">
        <f>IF(F42=0,,ATAN(G42/F42))</f>
        <v>1.5141833751398615</v>
      </c>
      <c r="O42" s="36">
        <f>ABS(DEGREES(N42))</f>
        <v>86.756316804388319</v>
      </c>
      <c r="P42" s="37" t="str">
        <f>TEXT(INT(O42),"00")</f>
        <v>86</v>
      </c>
      <c r="Q42" s="38" t="str">
        <f>TEXT((O42-P42)*60,"00")</f>
        <v>45</v>
      </c>
      <c r="R42" s="39" t="str">
        <f>IF(L42="",IF(F42&gt;0,"S","N"),"")</f>
        <v>N</v>
      </c>
      <c r="S42" s="25" t="str">
        <f>IF(L42="",IF(INT(Q42)=60,INT(P42+1),P42),"due")</f>
        <v>86</v>
      </c>
      <c r="T42" s="38" t="str">
        <f>IF(L42="",IF(INT(Q42)=60,"00",Q42),L42)</f>
        <v>45</v>
      </c>
      <c r="U42" s="40" t="str">
        <f>IF(L42="",IF(G42&gt;0,"W","E"),"")</f>
        <v>E</v>
      </c>
      <c r="V42" s="44"/>
      <c r="W42" s="22">
        <f>IF(S42="due",90*(I42+K42),S42+T42/60)</f>
        <v>86.75</v>
      </c>
      <c r="X42" s="22">
        <f>IF(R42="",W42,IF(R42="N",IF(U42="E",180+W42,180-W42),IF(U42="E",360-W42,W42)))</f>
        <v>266.75</v>
      </c>
      <c r="Y42" s="22">
        <f>RADIANS(X42)</f>
        <v>4.6556657796948739</v>
      </c>
      <c r="Z42" s="64"/>
      <c r="AA42" s="58">
        <f>-M42*COS(Y42)</f>
        <v>1.3826845556092826</v>
      </c>
      <c r="AB42" s="58">
        <f>-M42*SIN(Y42)</f>
        <v>24.349847708323733</v>
      </c>
      <c r="AC42" s="64"/>
      <c r="AD42" s="82">
        <f>$AA$40/$M$40*M42</f>
        <v>5.7807664935652316E-4</v>
      </c>
      <c r="AE42" s="82">
        <f>$AB$40/$M$40*M42</f>
        <v>1.1577726334936959E-3</v>
      </c>
      <c r="AF42" s="22">
        <f t="shared" si="0"/>
        <v>1.382106478959926</v>
      </c>
      <c r="AG42" s="22">
        <f t="shared" si="0"/>
        <v>24.348689935690238</v>
      </c>
      <c r="AH42" s="63"/>
      <c r="AI42" s="38">
        <f>A42</f>
        <v>1</v>
      </c>
      <c r="AJ42" s="82">
        <f t="shared" ref="AJ42:AK44" si="1">AJ41+AF41</f>
        <v>721230.39291691454</v>
      </c>
      <c r="AK42" s="82">
        <f t="shared" si="1"/>
        <v>461579.52986081986</v>
      </c>
      <c r="AL42" s="66"/>
      <c r="AM42" s="9" t="str">
        <f>IF(A43=0,A42&amp;" - 1",A42&amp;" - "&amp;A43)</f>
        <v>1 - 2</v>
      </c>
      <c r="AN42" s="18">
        <f>F42</f>
        <v>-1.3800000000046566</v>
      </c>
      <c r="AO42" s="18">
        <f>AN42*G42</f>
        <v>33.603000000081259</v>
      </c>
      <c r="AP42" s="9" t="str">
        <f>D42&amp;","&amp;C42</f>
        <v>461579.53,721230.46</v>
      </c>
    </row>
    <row r="43" spans="1:44">
      <c r="A43" s="20">
        <f>A42+1</f>
        <v>2</v>
      </c>
      <c r="B43" s="44"/>
      <c r="C43" s="60">
        <v>721231.84</v>
      </c>
      <c r="D43" s="60">
        <v>461603.88</v>
      </c>
      <c r="E43" s="79"/>
      <c r="F43" s="72">
        <f>IF(C44=0,C43-$C$42,C43-C44)</f>
        <v>22.71999999997206</v>
      </c>
      <c r="G43" s="72">
        <f>IF(D44=0,D43-$D$42,D43-D44)</f>
        <v>1.2000000000116415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22.751668070687881</v>
      </c>
      <c r="N43" s="36">
        <f>IF(F43=0,,ATAN(G43/F43))</f>
        <v>5.2767870332385176E-2</v>
      </c>
      <c r="O43" s="36">
        <f>ABS(DEGREES(N43))</f>
        <v>3.0233762639392592</v>
      </c>
      <c r="P43" s="37" t="str">
        <f>TEXT(INT(O43),"00")</f>
        <v>03</v>
      </c>
      <c r="Q43" s="38" t="str">
        <f>TEXT((O43-P43)*60,"00")</f>
        <v>01</v>
      </c>
      <c r="R43" s="39" t="str">
        <f>IF(L43="",IF(F43&gt;0,"S","N"),"")</f>
        <v>S</v>
      </c>
      <c r="S43" s="25" t="str">
        <f>IF(L43="",IF(INT(Q43)=60,INT(P43+1),P43),"due")</f>
        <v>03</v>
      </c>
      <c r="T43" s="38" t="str">
        <f>IF(L43="",IF(INT(Q43)=60,"00",Q43),L43)</f>
        <v>01</v>
      </c>
      <c r="U43" s="40" t="str">
        <f>IF(L43="",IF(G43&gt;0,"W","E"),"")</f>
        <v>W</v>
      </c>
      <c r="V43" s="44"/>
      <c r="W43" s="22">
        <f>IF(S43="due",90*(I43+K43),S43+T43/60)</f>
        <v>3.0166666666666666</v>
      </c>
      <c r="X43" s="22">
        <f>IF(R43="",W43,IF(R43="N",IF(U43="E",180+W43,180-W43),IF(U43="E",360-W43,W43)))</f>
        <v>3.0166666666666666</v>
      </c>
      <c r="Y43" s="22">
        <f>RADIANS(X43)</f>
        <v>5.265076576849561E-2</v>
      </c>
      <c r="Z43" s="64"/>
      <c r="AA43" s="58">
        <f>-M43*COS(Y43)</f>
        <v>-22.720140369663291</v>
      </c>
      <c r="AB43" s="58">
        <f>-M43*SIN(Y43)</f>
        <v>-1.1973393760980677</v>
      </c>
      <c r="AC43" s="64"/>
      <c r="AD43" s="82">
        <f>$AA$40/$M$40*M43</f>
        <v>5.392664101817262E-4</v>
      </c>
      <c r="AE43" s="82">
        <f>$AB$40/$M$40*M43</f>
        <v>1.0800434381249815E-3</v>
      </c>
      <c r="AF43" s="22">
        <f t="shared" si="0"/>
        <v>-22.720679636073474</v>
      </c>
      <c r="AG43" s="22">
        <f t="shared" si="0"/>
        <v>-1.1984194195361928</v>
      </c>
      <c r="AH43" s="64"/>
      <c r="AI43" s="25">
        <f>A43</f>
        <v>2</v>
      </c>
      <c r="AJ43" s="82">
        <f t="shared" si="1"/>
        <v>721231.77502339345</v>
      </c>
      <c r="AK43" s="82">
        <f t="shared" si="1"/>
        <v>461603.87855075556</v>
      </c>
      <c r="AL43" s="66"/>
      <c r="AM43" s="9" t="str">
        <f>IF(A44=0,A43&amp;" - 1",A43&amp;" - "&amp;A44)</f>
        <v>2 - 3</v>
      </c>
      <c r="AN43" s="18">
        <f>AN42+F42+F43</f>
        <v>19.959999999962747</v>
      </c>
      <c r="AO43" s="18">
        <f>AN43*G43</f>
        <v>23.952000000187663</v>
      </c>
      <c r="AP43" s="9" t="str">
        <f>D43&amp;","&amp;C43</f>
        <v>461603.88,721231.84</v>
      </c>
    </row>
    <row r="44" spans="1:44" s="46" customFormat="1">
      <c r="A44" s="20">
        <f>A43+1</f>
        <v>3</v>
      </c>
      <c r="B44" s="44"/>
      <c r="C44" s="60">
        <v>721209.12</v>
      </c>
      <c r="D44" s="60">
        <v>461602.68</v>
      </c>
      <c r="E44" s="79"/>
      <c r="F44" s="72">
        <f>IF(C45=0,C44-$C$42,C44-C45)</f>
        <v>3.1099999999860302</v>
      </c>
      <c r="G44" s="72">
        <f>IF(D45=0,D44-$D$42,D44-D45)</f>
        <v>2.8599999999860302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4.2251272169998861</v>
      </c>
      <c r="N44" s="22">
        <f>IF(F44=0,,ATAN(G44/F44))</f>
        <v>0.74354656876488645</v>
      </c>
      <c r="O44" s="22">
        <f>ABS(DEGREES(N44))</f>
        <v>42.60208026166184</v>
      </c>
      <c r="P44" s="24" t="str">
        <f>TEXT(INT(O44),"00")</f>
        <v>42</v>
      </c>
      <c r="Q44" s="25" t="str">
        <f>TEXT((O44-P44)*60,"00")</f>
        <v>36</v>
      </c>
      <c r="R44" s="23" t="str">
        <f>IF(L44="",IF(F44&gt;0,"S","N"),"")</f>
        <v>S</v>
      </c>
      <c r="S44" s="25" t="str">
        <f>IF(L44="",IF(INT(Q44)=60,INT(P44+1),P44),"due")</f>
        <v>42</v>
      </c>
      <c r="T44" s="25" t="str">
        <f>IF(L44="",IF(INT(Q44)=60,"00",Q44),L44)</f>
        <v>36</v>
      </c>
      <c r="U44" s="24" t="str">
        <f>IF(L44="",IF(G44&gt;0,"W","E"),"")</f>
        <v>W</v>
      </c>
      <c r="V44" s="44"/>
      <c r="W44" s="22">
        <f>IF(S44="due",90*(I44+K44),S44+T44/60)</f>
        <v>42.6</v>
      </c>
      <c r="X44" s="22">
        <f>IF(R44="",W44,IF(R44="N",IF(U44="E",180+W44,180-W44),IF(U44="E",360-W44,W44)))</f>
        <v>42.6</v>
      </c>
      <c r="Y44" s="22">
        <f>RADIANS(X44)</f>
        <v>0.74351026134958442</v>
      </c>
      <c r="Z44" s="64"/>
      <c r="AA44" s="58">
        <f>-M44*COS(Y44)</f>
        <v>-3.1101038371439258</v>
      </c>
      <c r="AB44" s="58">
        <f>-M44*SIN(Y44)</f>
        <v>-2.8598870820393998</v>
      </c>
      <c r="AC44" s="64"/>
      <c r="AD44" s="82">
        <f>$AA$40/$M$40*M44</f>
        <v>1.0014514890923986E-4</v>
      </c>
      <c r="AE44" s="82">
        <f>$AB$40/$M$40*M44</f>
        <v>2.0057082899530994E-4</v>
      </c>
      <c r="AF44" s="22">
        <f>AA44-AD44</f>
        <v>-3.1102039822928349</v>
      </c>
      <c r="AG44" s="22">
        <f>AB44-AE44</f>
        <v>-2.8600876528683949</v>
      </c>
      <c r="AH44" s="64"/>
      <c r="AI44" s="25">
        <f>A44</f>
        <v>3</v>
      </c>
      <c r="AJ44" s="82">
        <f t="shared" si="1"/>
        <v>721209.05434375734</v>
      </c>
      <c r="AK44" s="82">
        <f t="shared" si="1"/>
        <v>461602.68013133603</v>
      </c>
      <c r="AL44" s="66"/>
      <c r="AM44" s="9" t="str">
        <f>IF(A45=0,A44&amp;" - 1",A44&amp;" - "&amp;A45)</f>
        <v>3 - 4</v>
      </c>
      <c r="AN44" s="18">
        <f>AN43+F43+F44</f>
        <v>45.789999999920838</v>
      </c>
      <c r="AO44" s="18">
        <f>AN44*G44</f>
        <v>130.95939999913392</v>
      </c>
      <c r="AP44" s="9" t="str">
        <f>D44&amp;","&amp;C44</f>
        <v>461602.68,721209.12</v>
      </c>
    </row>
    <row r="45" spans="1:44" s="46" customFormat="1">
      <c r="A45" s="20">
        <f t="shared" ref="A45:A46" si="2">A44+1</f>
        <v>4</v>
      </c>
      <c r="B45" s="44"/>
      <c r="C45" s="60">
        <v>721206.01</v>
      </c>
      <c r="D45" s="60">
        <v>461599.82</v>
      </c>
      <c r="E45" s="79"/>
      <c r="F45" s="72">
        <f t="shared" ref="F45:F46" si="3">IF(C46=0,C45-$C$42,C45-C46)</f>
        <v>-0.80999999993946403</v>
      </c>
      <c r="G45" s="72">
        <f t="shared" ref="G45:G46" si="4">IF(D46=0,D45-$D$42,D45-D46)</f>
        <v>20.460000000020955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20.476027446767095</v>
      </c>
      <c r="N45" s="22">
        <f t="shared" ref="N45:N46" si="11">IF(F45=0,,ATAN(G45/F45))</f>
        <v>-1.5312275477151203</v>
      </c>
      <c r="O45" s="22">
        <f t="shared" ref="O45:O46" si="12">ABS(DEGREES(N45))</f>
        <v>87.73287595824327</v>
      </c>
      <c r="P45" s="24" t="str">
        <f t="shared" ref="P45:P46" si="13">TEXT(INT(O45),"00")</f>
        <v>87</v>
      </c>
      <c r="Q45" s="25" t="str">
        <f t="shared" ref="Q45:Q46" si="14">TEXT((O45-P45)*60,"00")</f>
        <v>44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87</v>
      </c>
      <c r="T45" s="25" t="str">
        <f t="shared" ref="T45:T46" si="17">IF(L45="",IF(INT(Q45)=60,"00",Q45),L45)</f>
        <v>44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87.733333333333334</v>
      </c>
      <c r="X45" s="22">
        <f t="shared" ref="X45:X46" si="20">IF(R45="",W45,IF(R45="N",IF(U45="E",180+W45,180-W45),IF(U45="E",360-W45,W45)))</f>
        <v>92.266666666666666</v>
      </c>
      <c r="Y45" s="22">
        <f t="shared" ref="Y45:Y46" si="21">RADIANS(X45)</f>
        <v>1.6103571231734348</v>
      </c>
      <c r="Z45" s="64"/>
      <c r="AA45" s="58">
        <f t="shared" ref="AA45:AA46" si="22">-M45*COS(Y45)</f>
        <v>0.80983667384632274</v>
      </c>
      <c r="AB45" s="58">
        <f t="shared" ref="AB45:AB46" si="23">-M45*SIN(Y45)</f>
        <v>-20.460006465357065</v>
      </c>
      <c r="AC45" s="64"/>
      <c r="AD45" s="82">
        <f t="shared" ref="AD45:AD46" si="24">$AA$40/$M$40*M45</f>
        <v>4.8532853862379415E-4</v>
      </c>
      <c r="AE45" s="82">
        <f t="shared" ref="AE45:AE46" si="25">$AB$40/$M$40*M45</f>
        <v>9.7201660177346236E-4</v>
      </c>
      <c r="AF45" s="22">
        <f t="shared" ref="AF45:AF46" si="26">AA45-AD45</f>
        <v>0.80935134530769892</v>
      </c>
      <c r="AG45" s="22">
        <f t="shared" ref="AG45:AG46" si="27">AB45-AE45</f>
        <v>-20.46097848195884</v>
      </c>
      <c r="AH45" s="64"/>
      <c r="AI45" s="25">
        <f t="shared" ref="AI45:AI46" si="28">A45</f>
        <v>4</v>
      </c>
      <c r="AJ45" s="82">
        <f t="shared" ref="AJ45:AJ46" si="29">AJ44+AF44</f>
        <v>721205.94413977501</v>
      </c>
      <c r="AK45" s="82">
        <f t="shared" ref="AK45:AK46" si="30">AK44+AG44</f>
        <v>461599.82004368317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48.089999999967404</v>
      </c>
      <c r="AO45" s="18">
        <f t="shared" ref="AO45:AO46" si="33">AN45*G45</f>
        <v>983.92140000034078</v>
      </c>
      <c r="AP45" s="9" t="str">
        <f t="shared" ref="AP45:AP46" si="34">D45&amp;","&amp;C45</f>
        <v>461599.82,721206.01</v>
      </c>
    </row>
    <row r="46" spans="1:44" s="46" customFormat="1">
      <c r="A46" s="20">
        <f t="shared" si="2"/>
        <v>5</v>
      </c>
      <c r="B46" s="44"/>
      <c r="C46" s="60">
        <v>721206.82</v>
      </c>
      <c r="D46" s="60">
        <v>461579.36</v>
      </c>
      <c r="E46" s="79"/>
      <c r="F46" s="72">
        <f t="shared" si="3"/>
        <v>-23.64000000001397</v>
      </c>
      <c r="G46" s="72">
        <f t="shared" si="4"/>
        <v>-0.17000000004190952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23.640611244227056</v>
      </c>
      <c r="N46" s="22">
        <f t="shared" si="11"/>
        <v>7.1910773988171466E-3</v>
      </c>
      <c r="O46" s="22">
        <f t="shared" si="12"/>
        <v>0.4120183851041368</v>
      </c>
      <c r="P46" s="24" t="str">
        <f t="shared" si="13"/>
        <v>00</v>
      </c>
      <c r="Q46" s="25" t="str">
        <f t="shared" si="14"/>
        <v>25</v>
      </c>
      <c r="R46" s="23" t="str">
        <f t="shared" si="15"/>
        <v>N</v>
      </c>
      <c r="S46" s="25" t="str">
        <f t="shared" si="16"/>
        <v>00</v>
      </c>
      <c r="T46" s="25" t="str">
        <f t="shared" si="17"/>
        <v>25</v>
      </c>
      <c r="U46" s="24" t="str">
        <f t="shared" si="18"/>
        <v>E</v>
      </c>
      <c r="V46" s="44"/>
      <c r="W46" s="22">
        <f t="shared" si="19"/>
        <v>0.41666666666666669</v>
      </c>
      <c r="X46" s="22">
        <f t="shared" si="20"/>
        <v>180.41666666666666</v>
      </c>
      <c r="Y46" s="22">
        <f t="shared" si="21"/>
        <v>3.1488648588064359</v>
      </c>
      <c r="Z46" s="64"/>
      <c r="AA46" s="58">
        <f t="shared" si="22"/>
        <v>23.639986130488985</v>
      </c>
      <c r="AB46" s="58">
        <f t="shared" si="23"/>
        <v>0.17191786109375443</v>
      </c>
      <c r="AC46" s="64"/>
      <c r="AD46" s="82">
        <f t="shared" si="24"/>
        <v>5.6033639030628798E-4</v>
      </c>
      <c r="AE46" s="82">
        <f t="shared" si="25"/>
        <v>1.1222424205672369E-3</v>
      </c>
      <c r="AF46" s="22">
        <f t="shared" si="26"/>
        <v>23.639425794098678</v>
      </c>
      <c r="AG46" s="22">
        <f t="shared" si="27"/>
        <v>0.17079561867318718</v>
      </c>
      <c r="AH46" s="64"/>
      <c r="AI46" s="25">
        <f t="shared" si="28"/>
        <v>5</v>
      </c>
      <c r="AJ46" s="82">
        <f t="shared" si="29"/>
        <v>721206.7534911203</v>
      </c>
      <c r="AK46" s="82">
        <f t="shared" si="30"/>
        <v>461579.35906520119</v>
      </c>
      <c r="AL46" s="66"/>
      <c r="AM46" s="9" t="str">
        <f t="shared" si="31"/>
        <v>5 - 1</v>
      </c>
      <c r="AN46" s="18">
        <f t="shared" si="32"/>
        <v>23.64000000001397</v>
      </c>
      <c r="AO46" s="18">
        <f t="shared" si="33"/>
        <v>-4.0188000009931155</v>
      </c>
      <c r="AP46" s="9" t="str">
        <f t="shared" si="34"/>
        <v>461579.36,721206.82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2507.5880999956007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1253.7940499978004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4.7262772793027243E-3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31948.071531542148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150.99544459706584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-3.3229325064298987E-3</v>
      </c>
      <c r="AB40" s="91">
        <f>SUM(AB42:AB65536)</f>
        <v>-3.3609249439052746E-3</v>
      </c>
      <c r="AC40" s="91"/>
      <c r="AD40" s="91">
        <f>SUM(AD42:AD65536)</f>
        <v>-3.3229325064298987E-3</v>
      </c>
      <c r="AE40" s="91">
        <f>SUM(AE42:AE65536)</f>
        <v>-3.3609249439052755E-3</v>
      </c>
      <c r="AF40" s="91">
        <f>SUM(AF42:AF65536)</f>
        <v>1.7763568394002505E-15</v>
      </c>
      <c r="AG40" s="91">
        <f>SUM(AG42:AG65536)</f>
        <v>0</v>
      </c>
      <c r="AH40" s="92"/>
      <c r="AI40" s="93">
        <v>1</v>
      </c>
      <c r="AJ40" s="92">
        <f>AJ44+AF44</f>
        <v>721267.12546847085</v>
      </c>
      <c r="AK40" s="92">
        <f>AK44+AG44</f>
        <v>461686.53055095358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-15.430000000051223</v>
      </c>
      <c r="G41" s="72">
        <f>IF(D42=0,D41-$D$41,D41-D42)</f>
        <v>816.1699999999837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816.31584193863034</v>
      </c>
      <c r="N41" s="36">
        <f>IF(F41=0,,ATAN(G41/F41))</f>
        <v>-1.5518932035498574</v>
      </c>
      <c r="O41" s="36">
        <f>ABS(DEGREES(N41))</f>
        <v>88.916930818443618</v>
      </c>
      <c r="P41" s="37" t="str">
        <f>TEXT(INT(O41),"00")</f>
        <v>88</v>
      </c>
      <c r="Q41" s="38" t="str">
        <f>TEXT((O41-P41)*60,"00")</f>
        <v>55</v>
      </c>
      <c r="R41" s="39" t="str">
        <f>IF(L41="",IF(F41&gt;0,"S","N"),"")</f>
        <v>N</v>
      </c>
      <c r="S41" s="25" t="str">
        <f>IF(L41="",IF(INT(Q41)=60,INT(P41+1),P41),"due")</f>
        <v>88</v>
      </c>
      <c r="T41" s="38" t="str">
        <f>IF(L41="",IF(INT(Q41)=60,"00",Q41),L41)</f>
        <v>55</v>
      </c>
      <c r="U41" s="40" t="str">
        <f>IF(L41="",IF(G41&gt;0,"W","E"),"")</f>
        <v>W</v>
      </c>
      <c r="V41" s="41"/>
      <c r="W41" s="22">
        <f>IF(S41="due",90*(I41+K41),S41+T41/60)</f>
        <v>88.916666666666671</v>
      </c>
      <c r="X41" s="22">
        <f>IF(R41="",W41,IF(R41="N",IF(U41="E",180+W41,180-W41),IF(U41="E",360-W41,W41)))</f>
        <v>91.083333333333329</v>
      </c>
      <c r="Y41" s="22">
        <f>RADIANS(X41)</f>
        <v>1.5897040603581685</v>
      </c>
      <c r="Z41" s="64"/>
      <c r="AA41" s="58">
        <f>-M41*COS(Y41)</f>
        <v>15.433762803319205</v>
      </c>
      <c r="AB41" s="58">
        <f>-M41*SIN(Y41)</f>
        <v>-816.16992885409945</v>
      </c>
      <c r="AC41" s="64"/>
      <c r="AD41" s="22">
        <v>0</v>
      </c>
      <c r="AE41" s="22">
        <v>0</v>
      </c>
      <c r="AF41" s="22">
        <f t="shared" ref="AF41:AG43" si="0">AA41-AD41</f>
        <v>15.433762803319205</v>
      </c>
      <c r="AG41" s="22">
        <f t="shared" si="0"/>
        <v>-816.16992885409945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721244.05</v>
      </c>
      <c r="D42" s="60">
        <v>461634.05</v>
      </c>
      <c r="E42" s="79"/>
      <c r="F42" s="72">
        <f>IF(C43=0,C42-$C$42,C42-C43)</f>
        <v>-23.529999999911524</v>
      </c>
      <c r="G42" s="72">
        <f>IF(D43=0,D42-$D$42,D42-D43)</f>
        <v>-1.970000000030268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23.612323053777565</v>
      </c>
      <c r="N42" s="36">
        <f>IF(F42=0,,ATAN(G42/F42))</f>
        <v>8.3528106277229341E-2</v>
      </c>
      <c r="O42" s="36">
        <f>ABS(DEGREES(N42))</f>
        <v>4.7858079604054398</v>
      </c>
      <c r="P42" s="37" t="str">
        <f>TEXT(INT(O42),"00")</f>
        <v>04</v>
      </c>
      <c r="Q42" s="38" t="str">
        <f>TEXT((O42-P42)*60,"00")</f>
        <v>47</v>
      </c>
      <c r="R42" s="39" t="str">
        <f>IF(L42="",IF(F42&gt;0,"S","N"),"")</f>
        <v>N</v>
      </c>
      <c r="S42" s="25" t="str">
        <f>IF(L42="",IF(INT(Q42)=60,INT(P42+1),P42),"due")</f>
        <v>04</v>
      </c>
      <c r="T42" s="38" t="str">
        <f>IF(L42="",IF(INT(Q42)=60,"00",Q42),L42)</f>
        <v>47</v>
      </c>
      <c r="U42" s="40" t="str">
        <f>IF(L42="",IF(G42&gt;0,"W","E"),"")</f>
        <v>E</v>
      </c>
      <c r="V42" s="44"/>
      <c r="W42" s="22">
        <f>IF(S42="due",90*(I42+K42),S42+T42/60)</f>
        <v>4.7833333333333332</v>
      </c>
      <c r="X42" s="22">
        <f>IF(R42="",W42,IF(R42="N",IF(U42="E",180+W42,180-W42),IF(U42="E",360-W42,W42)))</f>
        <v>184.78333333333333</v>
      </c>
      <c r="Y42" s="22">
        <f>RADIANS(X42)</f>
        <v>3.2250775694768552</v>
      </c>
      <c r="Z42" s="64"/>
      <c r="AA42" s="58">
        <f>-M42*COS(Y42)</f>
        <v>23.530085063033582</v>
      </c>
      <c r="AB42" s="58">
        <f>-M42*SIN(Y42)</f>
        <v>1.9689837283125204</v>
      </c>
      <c r="AC42" s="64"/>
      <c r="AD42" s="82">
        <f>$AA$40/$M$40*M42</f>
        <v>-5.1963260240796858E-4</v>
      </c>
      <c r="AE42" s="82">
        <f>$AB$40/$M$40*M42</f>
        <v>-5.255737730814477E-4</v>
      </c>
      <c r="AF42" s="22">
        <f t="shared" si="0"/>
        <v>23.53060469563599</v>
      </c>
      <c r="AG42" s="22">
        <f t="shared" si="0"/>
        <v>1.9695093020856018</v>
      </c>
      <c r="AH42" s="63"/>
      <c r="AI42" s="38">
        <f>A42</f>
        <v>1</v>
      </c>
      <c r="AJ42" s="82">
        <f t="shared" ref="AJ42:AK44" si="1">AJ41+AF41</f>
        <v>721244.05376280332</v>
      </c>
      <c r="AK42" s="82">
        <f t="shared" si="1"/>
        <v>461634.05007114587</v>
      </c>
      <c r="AL42" s="66"/>
      <c r="AM42" s="9" t="str">
        <f>IF(A43=0,A42&amp;" - 1",A42&amp;" - "&amp;A43)</f>
        <v>1 - 2</v>
      </c>
      <c r="AN42" s="18">
        <f>F42</f>
        <v>-23.529999999911524</v>
      </c>
      <c r="AO42" s="18">
        <f>AN42*G42</f>
        <v>46.354100000537912</v>
      </c>
      <c r="AP42" s="9" t="str">
        <f>D42&amp;","&amp;C42</f>
        <v>461634.05,721244.05</v>
      </c>
    </row>
    <row r="43" spans="1:44">
      <c r="A43" s="20">
        <f>A42+1</f>
        <v>2</v>
      </c>
      <c r="B43" s="44"/>
      <c r="C43" s="60">
        <v>721267.58</v>
      </c>
      <c r="D43" s="60">
        <v>461636.02</v>
      </c>
      <c r="E43" s="79"/>
      <c r="F43" s="72">
        <f>IF(C44=0,C43-$C$42,C43-C44)</f>
        <v>-1.7000000000698492</v>
      </c>
      <c r="G43" s="72">
        <f>IF(D44=0,D43-$D$42,D43-D44)</f>
        <v>-2.6300000000046566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3.1315970366990036</v>
      </c>
      <c r="N43" s="36">
        <f>IF(F43=0,,ATAN(G43/F43))</f>
        <v>0.99696460806357989</v>
      </c>
      <c r="O43" s="36">
        <f>ABS(DEGREES(N43))</f>
        <v>57.121864365957407</v>
      </c>
      <c r="P43" s="37" t="str">
        <f>TEXT(INT(O43),"00")</f>
        <v>57</v>
      </c>
      <c r="Q43" s="38" t="str">
        <f>TEXT((O43-P43)*60,"00")</f>
        <v>07</v>
      </c>
      <c r="R43" s="39" t="str">
        <f>IF(L43="",IF(F43&gt;0,"S","N"),"")</f>
        <v>N</v>
      </c>
      <c r="S43" s="25" t="str">
        <f>IF(L43="",IF(INT(Q43)=60,INT(P43+1),P43),"due")</f>
        <v>57</v>
      </c>
      <c r="T43" s="38" t="str">
        <f>IF(L43="",IF(INT(Q43)=60,"00",Q43),L43)</f>
        <v>07</v>
      </c>
      <c r="U43" s="40" t="str">
        <f>IF(L43="",IF(G43&gt;0,"W","E"),"")</f>
        <v>E</v>
      </c>
      <c r="V43" s="44"/>
      <c r="W43" s="22">
        <f>IF(S43="due",90*(I43+K43),S43+T43/60)</f>
        <v>57.116666666666667</v>
      </c>
      <c r="X43" s="22">
        <f>IF(R43="",W43,IF(R43="N",IF(U43="E",180+W43,180-W43),IF(U43="E",360-W43,W43)))</f>
        <v>237.11666666666667</v>
      </c>
      <c r="Y43" s="22">
        <f>RADIANS(X43)</f>
        <v>4.1384665446872209</v>
      </c>
      <c r="Z43" s="64"/>
      <c r="AA43" s="58">
        <f>-M43*COS(Y43)</f>
        <v>1.70023857869537</v>
      </c>
      <c r="AB43" s="58">
        <f>-M43*SIN(Y43)</f>
        <v>2.6298457703405211</v>
      </c>
      <c r="AC43" s="64"/>
      <c r="AD43" s="82">
        <f>$AA$40/$M$40*M43</f>
        <v>-6.8916553198379563E-5</v>
      </c>
      <c r="AE43" s="82">
        <f>$AB$40/$M$40*M43</f>
        <v>-6.9704504152346113E-5</v>
      </c>
      <c r="AF43" s="22">
        <f t="shared" si="0"/>
        <v>1.7003074952485684</v>
      </c>
      <c r="AG43" s="22">
        <f t="shared" si="0"/>
        <v>2.6299154748446734</v>
      </c>
      <c r="AH43" s="64"/>
      <c r="AI43" s="25">
        <f>A43</f>
        <v>2</v>
      </c>
      <c r="AJ43" s="82">
        <f t="shared" si="1"/>
        <v>721267.58436749899</v>
      </c>
      <c r="AK43" s="82">
        <f t="shared" si="1"/>
        <v>461636.01958044799</v>
      </c>
      <c r="AL43" s="66"/>
      <c r="AM43" s="9" t="str">
        <f>IF(A44=0,A43&amp;" - 1",A43&amp;" - "&amp;A44)</f>
        <v>2 - 3</v>
      </c>
      <c r="AN43" s="18">
        <f>AN42+F42+F43</f>
        <v>-48.759999999892898</v>
      </c>
      <c r="AO43" s="18">
        <f>AN43*G43</f>
        <v>128.23879999994537</v>
      </c>
      <c r="AP43" s="9" t="str">
        <f>D43&amp;","&amp;C43</f>
        <v>461636.02,721267.58</v>
      </c>
    </row>
    <row r="44" spans="1:44" s="46" customFormat="1">
      <c r="A44" s="20">
        <f>A43+1</f>
        <v>3</v>
      </c>
      <c r="B44" s="44"/>
      <c r="C44" s="60">
        <v>721269.28</v>
      </c>
      <c r="D44" s="60">
        <v>461638.65</v>
      </c>
      <c r="E44" s="79"/>
      <c r="F44" s="72">
        <f>IF(C45=0,C44-$C$42,C44-C45)</f>
        <v>2.1600000000325963</v>
      </c>
      <c r="G44" s="72">
        <f>IF(D45=0,D44-$D$42,D44-D45)</f>
        <v>-47.880000000004657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47.928697040505767</v>
      </c>
      <c r="N44" s="22">
        <f>IF(F44=0,,ATAN(G44/F44))</f>
        <v>-1.5257141114794743</v>
      </c>
      <c r="O44" s="22">
        <f>ABS(DEGREES(N44))</f>
        <v>87.41697933132626</v>
      </c>
      <c r="P44" s="24" t="str">
        <f>TEXT(INT(O44),"00")</f>
        <v>87</v>
      </c>
      <c r="Q44" s="25" t="str">
        <f>TEXT((O44-P44)*60,"00")</f>
        <v>25</v>
      </c>
      <c r="R44" s="23" t="str">
        <f>IF(L44="",IF(F44&gt;0,"S","N"),"")</f>
        <v>S</v>
      </c>
      <c r="S44" s="25" t="str">
        <f>IF(L44="",IF(INT(Q44)=60,INT(P44+1),P44),"due")</f>
        <v>87</v>
      </c>
      <c r="T44" s="25" t="str">
        <f>IF(L44="",IF(INT(Q44)=60,"00",Q44),L44)</f>
        <v>25</v>
      </c>
      <c r="U44" s="24" t="str">
        <f>IF(L44="",IF(G44&gt;0,"W","E"),"")</f>
        <v>E</v>
      </c>
      <c r="V44" s="44"/>
      <c r="W44" s="22">
        <f>IF(S44="due",90*(I44+K44),S44+T44/60)</f>
        <v>87.416666666666671</v>
      </c>
      <c r="X44" s="22">
        <f>IF(R44="",W44,IF(R44="N",IF(U44="E",180+W44,180-W44),IF(U44="E",360-W44,W44)))</f>
        <v>272.58333333333331</v>
      </c>
      <c r="Y44" s="22">
        <f>RADIANS(X44)</f>
        <v>4.7574766527278767</v>
      </c>
      <c r="Z44" s="64"/>
      <c r="AA44" s="58">
        <f>-M44*COS(Y44)</f>
        <v>-2.1602612824898033</v>
      </c>
      <c r="AB44" s="58">
        <f>-M44*SIN(Y44)</f>
        <v>47.879988212111769</v>
      </c>
      <c r="AC44" s="64"/>
      <c r="AD44" s="82">
        <f>$AA$40/$M$40*M44</f>
        <v>-1.0547591406596774E-3</v>
      </c>
      <c r="AE44" s="82">
        <f>$AB$40/$M$40*M44</f>
        <v>-1.0668186304704252E-3</v>
      </c>
      <c r="AF44" s="22">
        <f>AA44-AD44</f>
        <v>-2.1592065233491438</v>
      </c>
      <c r="AG44" s="22">
        <f>AB44-AE44</f>
        <v>47.881055030742239</v>
      </c>
      <c r="AH44" s="64"/>
      <c r="AI44" s="25">
        <f>A44</f>
        <v>3</v>
      </c>
      <c r="AJ44" s="82">
        <f t="shared" si="1"/>
        <v>721269.28467499418</v>
      </c>
      <c r="AK44" s="82">
        <f t="shared" si="1"/>
        <v>461638.64949592284</v>
      </c>
      <c r="AL44" s="66"/>
      <c r="AM44" s="9" t="str">
        <f>IF(A45=0,A44&amp;" - 1",A44&amp;" - "&amp;A45)</f>
        <v>3 - 4</v>
      </c>
      <c r="AN44" s="18">
        <f>AN43+F43+F44</f>
        <v>-48.299999999930151</v>
      </c>
      <c r="AO44" s="18">
        <f>AN44*G44</f>
        <v>2312.6039999968807</v>
      </c>
      <c r="AP44" s="9" t="str">
        <f>D44&amp;","&amp;C44</f>
        <v>461638.65,721269.28</v>
      </c>
    </row>
    <row r="45" spans="1:44" s="46" customFormat="1">
      <c r="A45" s="20">
        <f t="shared" ref="A45:A47" si="2">A44+1</f>
        <v>4</v>
      </c>
      <c r="B45" s="44"/>
      <c r="C45" s="60">
        <v>721267.12</v>
      </c>
      <c r="D45" s="60">
        <v>461686.53</v>
      </c>
      <c r="E45" s="79"/>
      <c r="F45" s="72">
        <f t="shared" ref="F45:F47" si="3">IF(C46=0,C45-$C$42,C45-C46)</f>
        <v>3.1400000000139698</v>
      </c>
      <c r="G45" s="72">
        <f t="shared" ref="G45:G47" si="4">IF(D46=0,D45-$D$42,D45-D46)</f>
        <v>-2.7599999999511056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4.1805741232297073</v>
      </c>
      <c r="N45" s="22">
        <f t="shared" ref="N45:N47" si="11">IF(F45=0,,ATAN(G45/F45))</f>
        <v>-0.72108022083513335</v>
      </c>
      <c r="O45" s="22">
        <f t="shared" ref="O45:O47" si="12">ABS(DEGREES(N45))</f>
        <v>41.314853344214512</v>
      </c>
      <c r="P45" s="24" t="str">
        <f t="shared" ref="P45:P47" si="13">TEXT(INT(O45),"00")</f>
        <v>41</v>
      </c>
      <c r="Q45" s="25" t="str">
        <f t="shared" ref="Q45:Q47" si="14">TEXT((O45-P45)*60,"00")</f>
        <v>19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41</v>
      </c>
      <c r="T45" s="25" t="str">
        <f t="shared" ref="T45:T47" si="17">IF(L45="",IF(INT(Q45)=60,"00",Q45),L45)</f>
        <v>19</v>
      </c>
      <c r="U45" s="24" t="str">
        <f t="shared" ref="U45:U47" si="18">IF(L45="",IF(G45&gt;0,"W","E"),"")</f>
        <v>E</v>
      </c>
      <c r="V45" s="44"/>
      <c r="W45" s="22">
        <f t="shared" ref="W45:W47" si="19">IF(S45="due",90*(I45+K45),S45+T45/60)</f>
        <v>41.31666666666667</v>
      </c>
      <c r="X45" s="22">
        <f t="shared" ref="X45:X47" si="20">IF(R45="",W45,IF(R45="N",IF(U45="E",180+W45,180-W45),IF(U45="E",360-W45,W45)))</f>
        <v>318.68333333333334</v>
      </c>
      <c r="Y45" s="22">
        <f t="shared" ref="Y45:Y47" si="21">RADIANS(X45)</f>
        <v>5.5620734378972623</v>
      </c>
      <c r="Z45" s="64"/>
      <c r="AA45" s="58">
        <f t="shared" ref="AA45:AA47" si="22">-M45*COS(Y45)</f>
        <v>-3.1399126487271896</v>
      </c>
      <c r="AB45" s="58">
        <f t="shared" ref="AB45:AB47" si="23">-M45*SIN(Y45)</f>
        <v>2.7600993746930276</v>
      </c>
      <c r="AC45" s="64"/>
      <c r="AD45" s="82">
        <f t="shared" ref="AD45:AD47" si="24">$AA$40/$M$40*M45</f>
        <v>-9.2001223524922247E-5</v>
      </c>
      <c r="AE45" s="82">
        <f t="shared" ref="AE45:AE47" si="25">$AB$40/$M$40*M45</f>
        <v>-9.3053110894185739E-5</v>
      </c>
      <c r="AF45" s="22">
        <f t="shared" ref="AF45:AF47" si="26">AA45-AD45</f>
        <v>-3.1398206475036647</v>
      </c>
      <c r="AG45" s="22">
        <f t="shared" ref="AG45:AG47" si="27">AB45-AE45</f>
        <v>2.7601924278039216</v>
      </c>
      <c r="AH45" s="64"/>
      <c r="AI45" s="25">
        <f t="shared" ref="AI45:AI47" si="28">A45</f>
        <v>4</v>
      </c>
      <c r="AJ45" s="82">
        <f t="shared" ref="AJ45:AJ47" si="29">AJ44+AF44</f>
        <v>721267.12546847085</v>
      </c>
      <c r="AK45" s="82">
        <f t="shared" ref="AK45:AK47" si="30">AK44+AG44</f>
        <v>461686.53055095358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-42.999999999883585</v>
      </c>
      <c r="AO45" s="18">
        <f t="shared" ref="AO45:AO47" si="33">AN45*G45</f>
        <v>118.67999999757623</v>
      </c>
      <c r="AP45" s="9" t="str">
        <f t="shared" ref="AP45:AP47" si="34">D45&amp;","&amp;C45</f>
        <v>461686.53,721267.12</v>
      </c>
    </row>
    <row r="46" spans="1:44" s="46" customFormat="1">
      <c r="A46" s="20">
        <f t="shared" si="2"/>
        <v>5</v>
      </c>
      <c r="B46" s="44"/>
      <c r="C46" s="60">
        <v>721263.98</v>
      </c>
      <c r="D46" s="60">
        <v>461689.29</v>
      </c>
      <c r="E46" s="79"/>
      <c r="F46" s="72">
        <f t="shared" si="3"/>
        <v>18.929999999934807</v>
      </c>
      <c r="G46" s="72">
        <f t="shared" si="4"/>
        <v>2.1599999999743886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19.052834434734933</v>
      </c>
      <c r="N46" s="22">
        <f t="shared" si="11"/>
        <v>0.11361322021399001</v>
      </c>
      <c r="O46" s="22">
        <f t="shared" si="12"/>
        <v>6.5095580151520389</v>
      </c>
      <c r="P46" s="24" t="str">
        <f t="shared" si="13"/>
        <v>06</v>
      </c>
      <c r="Q46" s="25" t="str">
        <f t="shared" si="14"/>
        <v>31</v>
      </c>
      <c r="R46" s="23" t="str">
        <f t="shared" si="15"/>
        <v>S</v>
      </c>
      <c r="S46" s="25" t="str">
        <f t="shared" si="16"/>
        <v>06</v>
      </c>
      <c r="T46" s="25" t="str">
        <f t="shared" si="17"/>
        <v>31</v>
      </c>
      <c r="U46" s="24" t="str">
        <f t="shared" si="18"/>
        <v>W</v>
      </c>
      <c r="V46" s="44"/>
      <c r="W46" s="22">
        <f t="shared" si="19"/>
        <v>6.5166666666666666</v>
      </c>
      <c r="X46" s="22">
        <f t="shared" si="20"/>
        <v>6.5166666666666666</v>
      </c>
      <c r="Y46" s="22">
        <f t="shared" si="21"/>
        <v>0.11373728958829714</v>
      </c>
      <c r="Z46" s="64"/>
      <c r="AA46" s="58">
        <f t="shared" si="22"/>
        <v>-18.929731864390266</v>
      </c>
      <c r="AB46" s="58">
        <f t="shared" si="23"/>
        <v>-2.1623486165993229</v>
      </c>
      <c r="AC46" s="64"/>
      <c r="AD46" s="82">
        <f t="shared" si="24"/>
        <v>-4.1929266840966603E-4</v>
      </c>
      <c r="AE46" s="82">
        <f t="shared" si="25"/>
        <v>-4.2408661184896652E-4</v>
      </c>
      <c r="AF46" s="22">
        <f t="shared" si="26"/>
        <v>-18.929312571721855</v>
      </c>
      <c r="AG46" s="22">
        <f t="shared" si="27"/>
        <v>-2.1619245299874739</v>
      </c>
      <c r="AH46" s="64"/>
      <c r="AI46" s="25">
        <f t="shared" si="28"/>
        <v>5</v>
      </c>
      <c r="AJ46" s="82">
        <f t="shared" si="29"/>
        <v>721263.98564782331</v>
      </c>
      <c r="AK46" s="82">
        <f t="shared" si="30"/>
        <v>461689.29074338137</v>
      </c>
      <c r="AL46" s="66"/>
      <c r="AM46" s="9" t="str">
        <f t="shared" si="31"/>
        <v>5 - 6</v>
      </c>
      <c r="AN46" s="18">
        <f t="shared" si="32"/>
        <v>-20.929999999934807</v>
      </c>
      <c r="AO46" s="18">
        <f t="shared" si="33"/>
        <v>-45.208799999323141</v>
      </c>
      <c r="AP46" s="9" t="str">
        <f t="shared" si="34"/>
        <v>461689.29,721263.98</v>
      </c>
    </row>
    <row r="47" spans="1:44" s="46" customFormat="1">
      <c r="A47" s="20">
        <f t="shared" si="2"/>
        <v>6</v>
      </c>
      <c r="B47" s="44"/>
      <c r="C47" s="60">
        <v>721245.05</v>
      </c>
      <c r="D47" s="60">
        <v>461687.13</v>
      </c>
      <c r="E47" s="79"/>
      <c r="F47" s="72">
        <f t="shared" si="3"/>
        <v>1</v>
      </c>
      <c r="G47" s="72">
        <f t="shared" si="4"/>
        <v>53.080000000016298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53.08941890811888</v>
      </c>
      <c r="N47" s="22">
        <f t="shared" si="11"/>
        <v>1.5519590676309192</v>
      </c>
      <c r="O47" s="22">
        <f t="shared" si="12"/>
        <v>88.920704552309957</v>
      </c>
      <c r="P47" s="24" t="str">
        <f t="shared" si="13"/>
        <v>88</v>
      </c>
      <c r="Q47" s="25" t="str">
        <f t="shared" si="14"/>
        <v>55</v>
      </c>
      <c r="R47" s="23" t="str">
        <f t="shared" si="15"/>
        <v>S</v>
      </c>
      <c r="S47" s="25" t="str">
        <f t="shared" si="16"/>
        <v>88</v>
      </c>
      <c r="T47" s="25" t="str">
        <f t="shared" si="17"/>
        <v>55</v>
      </c>
      <c r="U47" s="24" t="str">
        <f t="shared" si="18"/>
        <v>W</v>
      </c>
      <c r="V47" s="44"/>
      <c r="W47" s="22">
        <f t="shared" si="19"/>
        <v>88.916666666666671</v>
      </c>
      <c r="X47" s="22">
        <f t="shared" si="20"/>
        <v>88.916666666666671</v>
      </c>
      <c r="Y47" s="22">
        <f t="shared" si="21"/>
        <v>1.5518885932316249</v>
      </c>
      <c r="Z47" s="64"/>
      <c r="AA47" s="58">
        <f t="shared" si="22"/>
        <v>-1.0037407786281223</v>
      </c>
      <c r="AB47" s="58">
        <f t="shared" si="23"/>
        <v>-53.079929393802416</v>
      </c>
      <c r="AC47" s="64"/>
      <c r="AD47" s="82">
        <f t="shared" si="24"/>
        <v>-1.1683303182292851E-3</v>
      </c>
      <c r="AE47" s="82">
        <f t="shared" si="25"/>
        <v>-1.1816883134579037E-3</v>
      </c>
      <c r="AF47" s="22">
        <f t="shared" si="26"/>
        <v>-1.002572448309893</v>
      </c>
      <c r="AG47" s="22">
        <f t="shared" si="27"/>
        <v>-53.078747705488958</v>
      </c>
      <c r="AH47" s="64"/>
      <c r="AI47" s="25">
        <f t="shared" si="28"/>
        <v>6</v>
      </c>
      <c r="AJ47" s="82">
        <f t="shared" si="29"/>
        <v>721245.05633525155</v>
      </c>
      <c r="AK47" s="82">
        <f t="shared" si="30"/>
        <v>461687.12881885137</v>
      </c>
      <c r="AL47" s="66"/>
      <c r="AM47" s="9" t="str">
        <f t="shared" si="31"/>
        <v>6 - 1</v>
      </c>
      <c r="AN47" s="18">
        <f t="shared" si="32"/>
        <v>-1</v>
      </c>
      <c r="AO47" s="18">
        <f t="shared" si="33"/>
        <v>-53.080000000016298</v>
      </c>
      <c r="AP47" s="9" t="str">
        <f t="shared" si="34"/>
        <v>461687.13,721245.05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2825.0300000066964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1412.5150000033482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5.6755844609738737E-3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28292.832778003649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160.57836207176979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4.6943248176063435E-3</v>
      </c>
      <c r="AB40" s="91">
        <f>SUM(AB42:AB65536)</f>
        <v>3.1899174723577506E-3</v>
      </c>
      <c r="AC40" s="91"/>
      <c r="AD40" s="91">
        <f>SUM(AD42:AD65536)</f>
        <v>4.6943248176063443E-3</v>
      </c>
      <c r="AE40" s="91">
        <f>SUM(AE42:AE65536)</f>
        <v>3.1899174723577515E-3</v>
      </c>
      <c r="AF40" s="91">
        <f>SUM(AF42:AF65536)</f>
        <v>0</v>
      </c>
      <c r="AG40" s="91">
        <f>SUM(AG42:AG65536)</f>
        <v>-8.8817841970012523E-16</v>
      </c>
      <c r="AH40" s="92"/>
      <c r="AI40" s="93">
        <v>1</v>
      </c>
      <c r="AJ40" s="92">
        <f>AJ44+AF44</f>
        <v>721218.57456224749</v>
      </c>
      <c r="AK40" s="92">
        <f>AK44+AG44</f>
        <v>461633.07915955957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-15.430000000051223</v>
      </c>
      <c r="G41" s="72">
        <f>IF(D42=0,D41-$D$41,D41-D42)</f>
        <v>816.1699999999837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816.31584193863034</v>
      </c>
      <c r="N41" s="36">
        <f>IF(F41=0,,ATAN(G41/F41))</f>
        <v>-1.5518932035498574</v>
      </c>
      <c r="O41" s="36">
        <f>ABS(DEGREES(N41))</f>
        <v>88.916930818443618</v>
      </c>
      <c r="P41" s="37" t="str">
        <f>TEXT(INT(O41),"00")</f>
        <v>88</v>
      </c>
      <c r="Q41" s="38" t="str">
        <f>TEXT((O41-P41)*60,"00")</f>
        <v>55</v>
      </c>
      <c r="R41" s="39" t="str">
        <f>IF(L41="",IF(F41&gt;0,"S","N"),"")</f>
        <v>N</v>
      </c>
      <c r="S41" s="25" t="str">
        <f>IF(L41="",IF(INT(Q41)=60,INT(P41+1),P41),"due")</f>
        <v>88</v>
      </c>
      <c r="T41" s="38" t="str">
        <f>IF(L41="",IF(INT(Q41)=60,"00",Q41),L41)</f>
        <v>55</v>
      </c>
      <c r="U41" s="40" t="str">
        <f>IF(L41="",IF(G41&gt;0,"W","E"),"")</f>
        <v>W</v>
      </c>
      <c r="V41" s="41"/>
      <c r="W41" s="22">
        <f>IF(S41="due",90*(I41+K41),S41+T41/60)</f>
        <v>88.916666666666671</v>
      </c>
      <c r="X41" s="22">
        <f>IF(R41="",W41,IF(R41="N",IF(U41="E",180+W41,180-W41),IF(U41="E",360-W41,W41)))</f>
        <v>91.083333333333329</v>
      </c>
      <c r="Y41" s="22">
        <f>RADIANS(X41)</f>
        <v>1.5897040603581685</v>
      </c>
      <c r="Z41" s="64"/>
      <c r="AA41" s="58">
        <f>-M41*COS(Y41)</f>
        <v>15.433762803319205</v>
      </c>
      <c r="AB41" s="58">
        <f>-M41*SIN(Y41)</f>
        <v>-816.16992885409945</v>
      </c>
      <c r="AC41" s="64"/>
      <c r="AD41" s="22">
        <v>0</v>
      </c>
      <c r="AE41" s="22">
        <v>0</v>
      </c>
      <c r="AF41" s="22">
        <f t="shared" ref="AF41:AG43" si="0">AA41-AD41</f>
        <v>15.433762803319205</v>
      </c>
      <c r="AG41" s="22">
        <f t="shared" si="0"/>
        <v>-816.16992885409945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721244.05</v>
      </c>
      <c r="D42" s="60">
        <v>461634.05</v>
      </c>
      <c r="E42" s="79"/>
      <c r="F42" s="72">
        <f>IF(C43=0,C42-$C$42,C42-C43)</f>
        <v>-1</v>
      </c>
      <c r="G42" s="72">
        <f>IF(D43=0,D42-$D$42,D42-D43)</f>
        <v>-53.080000000016298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53.08941890811888</v>
      </c>
      <c r="N42" s="36">
        <f>IF(F42=0,,ATAN(G42/F42))</f>
        <v>1.5519590676309192</v>
      </c>
      <c r="O42" s="36">
        <f>ABS(DEGREES(N42))</f>
        <v>88.920704552309957</v>
      </c>
      <c r="P42" s="37" t="str">
        <f>TEXT(INT(O42),"00")</f>
        <v>88</v>
      </c>
      <c r="Q42" s="38" t="str">
        <f>TEXT((O42-P42)*60,"00")</f>
        <v>55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55</v>
      </c>
      <c r="U42" s="40" t="str">
        <f>IF(L42="",IF(G42&gt;0,"W","E"),"")</f>
        <v>E</v>
      </c>
      <c r="V42" s="44"/>
      <c r="W42" s="22">
        <f>IF(S42="due",90*(I42+K42),S42+T42/60)</f>
        <v>88.916666666666671</v>
      </c>
      <c r="X42" s="22">
        <f>IF(R42="",W42,IF(R42="N",IF(U42="E",180+W42,180-W42),IF(U42="E",360-W42,W42)))</f>
        <v>268.91666666666669</v>
      </c>
      <c r="Y42" s="22">
        <f>RADIANS(X42)</f>
        <v>4.6934812468214178</v>
      </c>
      <c r="Z42" s="64"/>
      <c r="AA42" s="58">
        <f>-M42*COS(Y42)</f>
        <v>1.0037407786281407</v>
      </c>
      <c r="AB42" s="58">
        <f>-M42*SIN(Y42)</f>
        <v>53.079929393802416</v>
      </c>
      <c r="AC42" s="64"/>
      <c r="AD42" s="82">
        <f>$AA$40/$M$40*M42</f>
        <v>1.5520084618953493E-3</v>
      </c>
      <c r="AE42" s="82">
        <f>$AB$40/$M$40*M42</f>
        <v>1.0546306662203824E-3</v>
      </c>
      <c r="AF42" s="22">
        <f t="shared" si="0"/>
        <v>1.0021887701662453</v>
      </c>
      <c r="AG42" s="22">
        <f t="shared" si="0"/>
        <v>53.078874763136199</v>
      </c>
      <c r="AH42" s="63"/>
      <c r="AI42" s="38">
        <f>A42</f>
        <v>1</v>
      </c>
      <c r="AJ42" s="82">
        <f t="shared" ref="AJ42:AK44" si="1">AJ41+AF41</f>
        <v>721244.05376280332</v>
      </c>
      <c r="AK42" s="82">
        <f t="shared" si="1"/>
        <v>461634.05007114587</v>
      </c>
      <c r="AL42" s="66"/>
      <c r="AM42" s="9" t="str">
        <f>IF(A43=0,A42&amp;" - 1",A42&amp;" - "&amp;A43)</f>
        <v>1 - 2</v>
      </c>
      <c r="AN42" s="18">
        <f>F42</f>
        <v>-1</v>
      </c>
      <c r="AO42" s="18">
        <f>AN42*G42</f>
        <v>53.080000000016298</v>
      </c>
      <c r="AP42" s="9" t="str">
        <f>D42&amp;","&amp;C42</f>
        <v>461634.05,721244.05</v>
      </c>
    </row>
    <row r="43" spans="1:44">
      <c r="A43" s="20">
        <f>A42+1</f>
        <v>2</v>
      </c>
      <c r="B43" s="44"/>
      <c r="C43" s="60">
        <v>721245.05</v>
      </c>
      <c r="D43" s="60">
        <v>461687.13</v>
      </c>
      <c r="E43" s="79"/>
      <c r="F43" s="72">
        <f>IF(C44=0,C43-$C$42,C43-C44)</f>
        <v>26.64000000001397</v>
      </c>
      <c r="G43" s="72">
        <f>IF(D44=0,D43-$D$42,D43-D44)</f>
        <v>-1.2700000000186265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26.670254966925075</v>
      </c>
      <c r="N43" s="36">
        <f>IF(F43=0,,ATAN(G43/F43))</f>
        <v>-4.7636606871263046E-2</v>
      </c>
      <c r="O43" s="36">
        <f>ABS(DEGREES(N43))</f>
        <v>2.7293765240472698</v>
      </c>
      <c r="P43" s="37" t="str">
        <f>TEXT(INT(O43),"00")</f>
        <v>02</v>
      </c>
      <c r="Q43" s="38" t="str">
        <f>TEXT((O43-P43)*60,"00")</f>
        <v>44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44</v>
      </c>
      <c r="U43" s="40" t="str">
        <f>IF(L43="",IF(G43&gt;0,"W","E"),"")</f>
        <v>E</v>
      </c>
      <c r="V43" s="44"/>
      <c r="W43" s="22">
        <f>IF(S43="due",90*(I43+K43),S43+T43/60)</f>
        <v>2.7333333333333334</v>
      </c>
      <c r="X43" s="22">
        <f>IF(R43="",W43,IF(R43="N",IF(U43="E",180+W43,180-W43),IF(U43="E",360-W43,W43)))</f>
        <v>357.26666666666665</v>
      </c>
      <c r="Y43" s="22">
        <f>RADIANS(X43)</f>
        <v>6.2354796409584079</v>
      </c>
      <c r="Z43" s="64"/>
      <c r="AA43" s="58">
        <f>-M43*COS(Y43)</f>
        <v>-26.639912231113986</v>
      </c>
      <c r="AB43" s="58">
        <f>-M43*SIN(Y43)</f>
        <v>1.2718397380704769</v>
      </c>
      <c r="AC43" s="64"/>
      <c r="AD43" s="82">
        <f>$AA$40/$M$40*M43</f>
        <v>7.7967441047361143E-4</v>
      </c>
      <c r="AE43" s="82">
        <f>$AB$40/$M$40*M43</f>
        <v>5.2980931685681337E-4</v>
      </c>
      <c r="AF43" s="22">
        <f t="shared" si="0"/>
        <v>-26.640691905524459</v>
      </c>
      <c r="AG43" s="22">
        <f t="shared" si="0"/>
        <v>1.27130992875362</v>
      </c>
      <c r="AH43" s="64"/>
      <c r="AI43" s="25">
        <f>A43</f>
        <v>2</v>
      </c>
      <c r="AJ43" s="82">
        <f t="shared" si="1"/>
        <v>721245.05595157354</v>
      </c>
      <c r="AK43" s="82">
        <f t="shared" si="1"/>
        <v>461687.12894590903</v>
      </c>
      <c r="AL43" s="66"/>
      <c r="AM43" s="9" t="str">
        <f>IF(A44=0,A43&amp;" - 1",A43&amp;" - "&amp;A44)</f>
        <v>2 - 3</v>
      </c>
      <c r="AN43" s="18">
        <f>AN42+F42+F43</f>
        <v>24.64000000001397</v>
      </c>
      <c r="AO43" s="18">
        <f>AN43*G43</f>
        <v>-31.292800000476696</v>
      </c>
      <c r="AP43" s="9" t="str">
        <f>D43&amp;","&amp;C43</f>
        <v>461687.13,721245.05</v>
      </c>
    </row>
    <row r="44" spans="1:44" s="46" customFormat="1">
      <c r="A44" s="20">
        <f>A43+1</f>
        <v>3</v>
      </c>
      <c r="B44" s="44"/>
      <c r="C44" s="60">
        <v>721218.41</v>
      </c>
      <c r="D44" s="60">
        <v>461688.4</v>
      </c>
      <c r="E44" s="79"/>
      <c r="F44" s="72">
        <f>IF(C45=0,C44-$C$42,C44-C45)</f>
        <v>-0.15999999991618097</v>
      </c>
      <c r="G44" s="72">
        <f>IF(D45=0,D44-$D$42,D44-D45)</f>
        <v>55.320000000006985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55.320231380578534</v>
      </c>
      <c r="N44" s="22">
        <f>IF(F44=0,,ATAN(G44/F44))</f>
        <v>-1.5679040716651944</v>
      </c>
      <c r="O44" s="22">
        <f>ABS(DEGREES(N44))</f>
        <v>89.83428598779301</v>
      </c>
      <c r="P44" s="24" t="str">
        <f>TEXT(INT(O44),"00")</f>
        <v>89</v>
      </c>
      <c r="Q44" s="25" t="str">
        <f>TEXT((O44-P44)*60,"00")</f>
        <v>50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50</v>
      </c>
      <c r="U44" s="24" t="str">
        <f>IF(L44="",IF(G44&gt;0,"W","E"),"")</f>
        <v>W</v>
      </c>
      <c r="V44" s="44"/>
      <c r="W44" s="22">
        <f>IF(S44="due",90*(I44+K44),S44+T44/60)</f>
        <v>89.833333333333329</v>
      </c>
      <c r="X44" s="22">
        <f>IF(R44="",W44,IF(R44="N",IF(U44="E",180+W44,180-W44),IF(U44="E",360-W44,W44)))</f>
        <v>90.166666666666671</v>
      </c>
      <c r="Y44" s="22">
        <f>RADIANS(X44)</f>
        <v>1.573705208881554</v>
      </c>
      <c r="Z44" s="64"/>
      <c r="AA44" s="58">
        <f>-M44*COS(Y44)</f>
        <v>0.16091980315278018</v>
      </c>
      <c r="AB44" s="58">
        <f>-M44*SIN(Y44)</f>
        <v>-55.319997332047109</v>
      </c>
      <c r="AC44" s="64"/>
      <c r="AD44" s="82">
        <f>$AA$40/$M$40*M44</f>
        <v>1.6172237139242163E-3</v>
      </c>
      <c r="AE44" s="82">
        <f>$AB$40/$M$40*M44</f>
        <v>1.0989461492757653E-3</v>
      </c>
      <c r="AF44" s="22">
        <f>AA44-AD44</f>
        <v>0.15930257943885595</v>
      </c>
      <c r="AG44" s="22">
        <f>AB44-AE44</f>
        <v>-55.321096278196386</v>
      </c>
      <c r="AH44" s="64"/>
      <c r="AI44" s="25">
        <f>A44</f>
        <v>3</v>
      </c>
      <c r="AJ44" s="82">
        <f t="shared" si="1"/>
        <v>721218.41525966802</v>
      </c>
      <c r="AK44" s="82">
        <f t="shared" si="1"/>
        <v>461688.40025583777</v>
      </c>
      <c r="AL44" s="66"/>
      <c r="AM44" s="9" t="str">
        <f>IF(A45=0,A44&amp;" - 1",A44&amp;" - "&amp;A45)</f>
        <v>3 - 4</v>
      </c>
      <c r="AN44" s="18">
        <f>AN43+F43+F44</f>
        <v>51.120000000111759</v>
      </c>
      <c r="AO44" s="18">
        <f>AN44*G44</f>
        <v>2827.9584000065397</v>
      </c>
      <c r="AP44" s="9" t="str">
        <f>D44&amp;","&amp;C44</f>
        <v>461688.4,721218.41</v>
      </c>
    </row>
    <row r="45" spans="1:44" s="46" customFormat="1">
      <c r="A45" s="20">
        <f>A44+1</f>
        <v>4</v>
      </c>
      <c r="B45" s="44"/>
      <c r="C45" s="60">
        <v>721218.57</v>
      </c>
      <c r="D45" s="60">
        <v>461633.08</v>
      </c>
      <c r="E45" s="79"/>
      <c r="F45" s="72">
        <f>IF(C46=0,C45-$C$42,C45-C46)</f>
        <v>-25.480000000097789</v>
      </c>
      <c r="G45" s="72">
        <f>IF(D46=0,D45-$D$42,D45-D46)</f>
        <v>-0.96999999997206032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25.498456816147307</v>
      </c>
      <c r="N45" s="22">
        <f>IF(F45=0,,ATAN(G45/F45))</f>
        <v>3.8050699166544674E-2</v>
      </c>
      <c r="O45" s="22">
        <f>ABS(DEGREES(N45))</f>
        <v>2.180144469764969</v>
      </c>
      <c r="P45" s="24" t="str">
        <f>TEXT(INT(O45),"00")</f>
        <v>02</v>
      </c>
      <c r="Q45" s="25" t="str">
        <f>TEXT((O45-P45)*60,"00")</f>
        <v>11</v>
      </c>
      <c r="R45" s="23" t="str">
        <f>IF(L45="",IF(F45&gt;0,"S","N"),"")</f>
        <v>N</v>
      </c>
      <c r="S45" s="25" t="str">
        <f>IF(L45="",IF(INT(Q45)=60,INT(P45+1),P45),"due")</f>
        <v>02</v>
      </c>
      <c r="T45" s="25" t="str">
        <f>IF(L45="",IF(INT(Q45)=60,"00",Q45),L45)</f>
        <v>11</v>
      </c>
      <c r="U45" s="24" t="str">
        <f>IF(L45="",IF(G45&gt;0,"W","E"),"")</f>
        <v>E</v>
      </c>
      <c r="V45" s="44"/>
      <c r="W45" s="22">
        <f>IF(S45="due",90*(I45+K45),S45+T45/60)</f>
        <v>2.1833333333333331</v>
      </c>
      <c r="X45" s="22">
        <f>IF(R45="",W45,IF(R45="N",IF(U45="E",180+W45,180-W45),IF(U45="E",360-W45,W45)))</f>
        <v>182.18333333333334</v>
      </c>
      <c r="Y45" s="22">
        <f>RADIANS(X45)</f>
        <v>3.1796990089250028</v>
      </c>
      <c r="Z45" s="64"/>
      <c r="AA45" s="58">
        <f>-M45*COS(Y45)</f>
        <v>25.47994597415067</v>
      </c>
      <c r="AB45" s="58">
        <f>-M45*SIN(Y45)</f>
        <v>0.97141811764657438</v>
      </c>
      <c r="AC45" s="64"/>
      <c r="AD45" s="82">
        <f>$AA$40/$M$40*M45</f>
        <v>7.4541823131316672E-4</v>
      </c>
      <c r="AE45" s="82">
        <f>$AB$40/$M$40*M45</f>
        <v>5.065313400047899E-4</v>
      </c>
      <c r="AF45" s="22">
        <f>AA45-AD45</f>
        <v>25.479200555919356</v>
      </c>
      <c r="AG45" s="22">
        <f>AB45-AE45</f>
        <v>0.9709115863065696</v>
      </c>
      <c r="AH45" s="64"/>
      <c r="AI45" s="25">
        <f>A45</f>
        <v>4</v>
      </c>
      <c r="AJ45" s="82">
        <f t="shared" ref="AJ45" si="2">AJ44+AF44</f>
        <v>721218.57456224749</v>
      </c>
      <c r="AK45" s="82">
        <f t="shared" ref="AK45" si="3">AK44+AG44</f>
        <v>461633.07915955957</v>
      </c>
      <c r="AL45" s="66"/>
      <c r="AM45" s="9" t="str">
        <f>IF(A46=0,A45&amp;" - 1",A45&amp;" - "&amp;A46)</f>
        <v>4 - 1</v>
      </c>
      <c r="AN45" s="18">
        <f>AN44+F44+F45</f>
        <v>25.480000000097789</v>
      </c>
      <c r="AO45" s="18">
        <f>AN45*G45</f>
        <v>-24.715599999382952</v>
      </c>
      <c r="AP45" s="9" t="str">
        <f>D45&amp;","&amp;C45</f>
        <v>461633.08,721218.57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2774.3402999984387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1387.1701499992193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4.7087027234169482E-3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34101.539727548341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34000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34000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160.57401298781812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-4.5611776774259205E-3</v>
      </c>
      <c r="AB40" s="91">
        <f>SUM(AB42:AB65536)</f>
        <v>-1.1694184590922418E-3</v>
      </c>
      <c r="AC40" s="91"/>
      <c r="AD40" s="91">
        <f>SUM(AD42:AD65536)</f>
        <v>-4.5611776774259196E-3</v>
      </c>
      <c r="AE40" s="91">
        <f>SUM(AE42:AE65536)</f>
        <v>-1.1694184590922418E-3</v>
      </c>
      <c r="AF40" s="91">
        <f>SUM(AF42:AF65536)</f>
        <v>3.219646771412954E-15</v>
      </c>
      <c r="AG40" s="91">
        <f>SUM(AG42:AG65536)</f>
        <v>0</v>
      </c>
      <c r="AH40" s="92"/>
      <c r="AI40" s="93">
        <v>1</v>
      </c>
      <c r="AJ40" s="92">
        <f>AJ44+AF44</f>
        <v>721192.95081876998</v>
      </c>
      <c r="AK40" s="92">
        <f>AK44+AG44</f>
        <v>461687.58588735166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34.82999999995809</v>
      </c>
      <c r="G41" s="72">
        <f>IF(D42=0,D41-$D$41,D41-D42)</f>
        <v>817.52999999996973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818.27161126361193</v>
      </c>
      <c r="N41" s="36">
        <f>IF(F41=0,,ATAN(G41/F41))</f>
        <v>1.5282181343640437</v>
      </c>
      <c r="O41" s="36">
        <f>ABS(DEGREES(N41))</f>
        <v>87.560449274416271</v>
      </c>
      <c r="P41" s="37" t="str">
        <f>TEXT(INT(O41),"00")</f>
        <v>87</v>
      </c>
      <c r="Q41" s="38" t="str">
        <f>TEXT((O41-P41)*60,"00")</f>
        <v>34</v>
      </c>
      <c r="R41" s="39" t="str">
        <f>IF(L41="",IF(F41&gt;0,"S","N"),"")</f>
        <v>S</v>
      </c>
      <c r="S41" s="25" t="str">
        <f>IF(L41="",IF(INT(Q41)=60,INT(P41+1),P41),"due")</f>
        <v>87</v>
      </c>
      <c r="T41" s="38" t="str">
        <f>IF(L41="",IF(INT(Q41)=60,"00",Q41),L41)</f>
        <v>34</v>
      </c>
      <c r="U41" s="40" t="str">
        <f>IF(L41="",IF(G41&gt;0,"W","E"),"")</f>
        <v>W</v>
      </c>
      <c r="V41" s="41"/>
      <c r="W41" s="22">
        <f>IF(S41="due",90*(I41+K41),S41+T41/60)</f>
        <v>87.566666666666663</v>
      </c>
      <c r="X41" s="22">
        <f>IF(R41="",W41,IF(R41="N",IF(U41="E",180+W41,180-W41),IF(U41="E",360-W41,W41)))</f>
        <v>87.566666666666663</v>
      </c>
      <c r="Y41" s="22">
        <f>RADIANS(X41)</f>
        <v>1.5283266483297011</v>
      </c>
      <c r="Z41" s="64"/>
      <c r="AA41" s="58">
        <f>-M41*COS(Y41)</f>
        <v>-34.741286372721731</v>
      </c>
      <c r="AB41" s="58">
        <f>-M41*SIN(Y41)</f>
        <v>-817.53377472806358</v>
      </c>
      <c r="AC41" s="64"/>
      <c r="AD41" s="22">
        <v>0</v>
      </c>
      <c r="AE41" s="22">
        <v>0</v>
      </c>
      <c r="AF41" s="22">
        <f t="shared" ref="AF41:AG43" si="0">AA41-AD41</f>
        <v>-34.741286372721731</v>
      </c>
      <c r="AG41" s="22">
        <f t="shared" si="0"/>
        <v>-817.53377472806358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721193.79</v>
      </c>
      <c r="D42" s="60">
        <v>461632.69</v>
      </c>
      <c r="E42" s="79"/>
      <c r="F42" s="72">
        <f>IF(C43=0,C42-$C$42,C42-C43)</f>
        <v>-24.779999999911524</v>
      </c>
      <c r="G42" s="72">
        <f>IF(D43=0,D42-$D$42,D42-D43)</f>
        <v>-0.39000000001396984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24.783068817150674</v>
      </c>
      <c r="N42" s="36">
        <f>IF(F42=0,,ATAN(G42/F42))</f>
        <v>1.5737199505871647E-2</v>
      </c>
      <c r="O42" s="36">
        <f>ABS(DEGREES(N42))</f>
        <v>0.90167511304180992</v>
      </c>
      <c r="P42" s="37" t="str">
        <f>TEXT(INT(O42),"00")</f>
        <v>00</v>
      </c>
      <c r="Q42" s="38" t="str">
        <f>TEXT((O42-P42)*60,"00")</f>
        <v>54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54</v>
      </c>
      <c r="U42" s="40" t="str">
        <f>IF(L42="",IF(G42&gt;0,"W","E"),"")</f>
        <v>E</v>
      </c>
      <c r="V42" s="44"/>
      <c r="W42" s="22">
        <f>IF(S42="due",90*(I42+K42),S42+T42/60)</f>
        <v>0.9</v>
      </c>
      <c r="X42" s="22">
        <f>IF(R42="",W42,IF(R42="N",IF(U42="E",180+W42,180-W42),IF(U42="E",360-W42,W42)))</f>
        <v>180.9</v>
      </c>
      <c r="Y42" s="22">
        <f>RADIANS(X42)</f>
        <v>3.1573006168577424</v>
      </c>
      <c r="Z42" s="64"/>
      <c r="AA42" s="58">
        <f>-M42*COS(Y42)</f>
        <v>24.780011391453868</v>
      </c>
      <c r="AB42" s="58">
        <f>-M42*SIN(Y42)</f>
        <v>0.38927552587167968</v>
      </c>
      <c r="AC42" s="64"/>
      <c r="AD42" s="82">
        <f>$AA$40/$M$40*M42</f>
        <v>-7.0397431168064408E-4</v>
      </c>
      <c r="AE42" s="82">
        <f>$AB$40/$M$40*M42</f>
        <v>-1.8048859593443691E-4</v>
      </c>
      <c r="AF42" s="22">
        <f t="shared" si="0"/>
        <v>24.780715365765548</v>
      </c>
      <c r="AG42" s="22">
        <f t="shared" si="0"/>
        <v>0.38945601446761413</v>
      </c>
      <c r="AH42" s="63"/>
      <c r="AI42" s="38">
        <f>A42</f>
        <v>1</v>
      </c>
      <c r="AJ42" s="82">
        <f t="shared" ref="AJ42:AK44" si="1">AJ41+AF41</f>
        <v>721193.87871362723</v>
      </c>
      <c r="AK42" s="82">
        <f t="shared" si="1"/>
        <v>461632.6862252719</v>
      </c>
      <c r="AL42" s="66"/>
      <c r="AM42" s="9" t="str">
        <f>IF(A43=0,A42&amp;" - 1",A42&amp;" - "&amp;A43)</f>
        <v>1 - 2</v>
      </c>
      <c r="AN42" s="18">
        <f>F42</f>
        <v>-24.779999999911524</v>
      </c>
      <c r="AO42" s="18">
        <f>AN42*G42</f>
        <v>9.6642000003116664</v>
      </c>
      <c r="AP42" s="9" t="str">
        <f>D42&amp;","&amp;C42</f>
        <v>461632.69,721193.79</v>
      </c>
    </row>
    <row r="43" spans="1:44">
      <c r="A43" s="20">
        <f>A42+1</f>
        <v>2</v>
      </c>
      <c r="B43" s="44"/>
      <c r="C43" s="60">
        <v>721218.57</v>
      </c>
      <c r="D43" s="60">
        <v>461633.08</v>
      </c>
      <c r="E43" s="79"/>
      <c r="F43" s="72">
        <f>IF(C44=0,C43-$C$42,C43-C44)</f>
        <v>0.15999999991618097</v>
      </c>
      <c r="G43" s="72">
        <f>IF(D44=0,D43-$D$42,D43-D44)</f>
        <v>-55.320000000006985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55.320231380578534</v>
      </c>
      <c r="N43" s="36">
        <f>IF(F43=0,,ATAN(G43/F43))</f>
        <v>-1.5679040716651944</v>
      </c>
      <c r="O43" s="36">
        <f>ABS(DEGREES(N43))</f>
        <v>89.83428598779301</v>
      </c>
      <c r="P43" s="37" t="str">
        <f>TEXT(INT(O43),"00")</f>
        <v>89</v>
      </c>
      <c r="Q43" s="38" t="str">
        <f>TEXT((O43-P43)*60,"00")</f>
        <v>50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50</v>
      </c>
      <c r="U43" s="40" t="str">
        <f>IF(L43="",IF(G43&gt;0,"W","E"),"")</f>
        <v>E</v>
      </c>
      <c r="V43" s="44"/>
      <c r="W43" s="22">
        <f>IF(S43="due",90*(I43+K43),S43+T43/60)</f>
        <v>89.833333333333329</v>
      </c>
      <c r="X43" s="22">
        <f>IF(R43="",W43,IF(R43="N",IF(U43="E",180+W43,180-W43),IF(U43="E",360-W43,W43)))</f>
        <v>270.16666666666669</v>
      </c>
      <c r="Y43" s="22">
        <f>RADIANS(X43)</f>
        <v>4.7152978624713473</v>
      </c>
      <c r="Z43" s="64"/>
      <c r="AA43" s="58">
        <f>-M43*COS(Y43)</f>
        <v>-0.1609198031527857</v>
      </c>
      <c r="AB43" s="58">
        <f>-M43*SIN(Y43)</f>
        <v>55.319997332047109</v>
      </c>
      <c r="AC43" s="64"/>
      <c r="AD43" s="82">
        <f>$AA$40/$M$40*M43</f>
        <v>-1.5713962663577092E-3</v>
      </c>
      <c r="AE43" s="82">
        <f>$AB$40/$M$40*M43</f>
        <v>-4.0288274879578614E-4</v>
      </c>
      <c r="AF43" s="22">
        <f t="shared" si="0"/>
        <v>-0.15934840688642798</v>
      </c>
      <c r="AG43" s="22">
        <f t="shared" si="0"/>
        <v>55.320400214795903</v>
      </c>
      <c r="AH43" s="64"/>
      <c r="AI43" s="25">
        <f>A43</f>
        <v>2</v>
      </c>
      <c r="AJ43" s="82">
        <f t="shared" si="1"/>
        <v>721218.65942899301</v>
      </c>
      <c r="AK43" s="82">
        <f t="shared" si="1"/>
        <v>461633.07568128634</v>
      </c>
      <c r="AL43" s="66"/>
      <c r="AM43" s="9" t="str">
        <f>IF(A44=0,A43&amp;" - 1",A43&amp;" - "&amp;A44)</f>
        <v>2 - 3</v>
      </c>
      <c r="AN43" s="18">
        <f>AN42+F42+F43</f>
        <v>-49.399999999906868</v>
      </c>
      <c r="AO43" s="18">
        <f>AN43*G43</f>
        <v>2732.8079999951929</v>
      </c>
      <c r="AP43" s="9" t="str">
        <f>D43&amp;","&amp;C43</f>
        <v>461633.08,721218.57</v>
      </c>
    </row>
    <row r="44" spans="1:44" s="46" customFormat="1">
      <c r="A44" s="20">
        <f>A43+1</f>
        <v>3</v>
      </c>
      <c r="B44" s="44"/>
      <c r="C44" s="60">
        <v>721218.41</v>
      </c>
      <c r="D44" s="60">
        <v>461688.4</v>
      </c>
      <c r="E44" s="79"/>
      <c r="F44" s="72">
        <f>IF(C45=0,C44-$C$42,C44-C45)</f>
        <v>25.550000000046566</v>
      </c>
      <c r="G44" s="72">
        <f>IF(D45=0,D44-$D$42,D44-D45)</f>
        <v>0.80999999999767169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25.562836305902671</v>
      </c>
      <c r="N44" s="22">
        <f>IF(F44=0,,ATAN(G44/F44))</f>
        <v>3.1691929536950797E-2</v>
      </c>
      <c r="O44" s="22">
        <f>ABS(DEGREES(N44))</f>
        <v>1.8158138070932741</v>
      </c>
      <c r="P44" s="24" t="str">
        <f>TEXT(INT(O44),"00")</f>
        <v>01</v>
      </c>
      <c r="Q44" s="25" t="str">
        <f>TEXT((O44-P44)*60,"00")</f>
        <v>49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49</v>
      </c>
      <c r="U44" s="24" t="str">
        <f>IF(L44="",IF(G44&gt;0,"W","E"),"")</f>
        <v>W</v>
      </c>
      <c r="V44" s="44"/>
      <c r="W44" s="22">
        <f>IF(S44="due",90*(I44+K44),S44+T44/60)</f>
        <v>1.8166666666666667</v>
      </c>
      <c r="X44" s="22">
        <f>IF(R44="",W44,IF(R44="N",IF(U44="E",180+W44,180-W44),IF(U44="E",360-W44,W44)))</f>
        <v>1.8166666666666667</v>
      </c>
      <c r="Y44" s="22">
        <f>RADIANS(X44)</f>
        <v>3.1706814744563654E-2</v>
      </c>
      <c r="Z44" s="64"/>
      <c r="AA44" s="58">
        <f>-M44*COS(Y44)</f>
        <v>-25.549987940197848</v>
      </c>
      <c r="AB44" s="58">
        <f>-M44*SIN(Y44)</f>
        <v>-0.81038031696243107</v>
      </c>
      <c r="AC44" s="64"/>
      <c r="AD44" s="82">
        <f>$AA$40/$M$40*M44</f>
        <v>-7.2612396091154355E-4</v>
      </c>
      <c r="AE44" s="82">
        <f>$AB$40/$M$40*M44</f>
        <v>-1.8616743822142496E-4</v>
      </c>
      <c r="AF44" s="22">
        <f>AA44-AD44</f>
        <v>-25.549261816236935</v>
      </c>
      <c r="AG44" s="22">
        <f>AB44-AE44</f>
        <v>-0.81019414952420965</v>
      </c>
      <c r="AH44" s="64"/>
      <c r="AI44" s="25">
        <f>A44</f>
        <v>3</v>
      </c>
      <c r="AJ44" s="82">
        <f t="shared" si="1"/>
        <v>721218.50008058618</v>
      </c>
      <c r="AK44" s="82">
        <f t="shared" si="1"/>
        <v>461688.39608150115</v>
      </c>
      <c r="AL44" s="66"/>
      <c r="AM44" s="9" t="str">
        <f>IF(A45=0,A44&amp;" - 1",A44&amp;" - "&amp;A45)</f>
        <v>3 - 4</v>
      </c>
      <c r="AN44" s="18">
        <f>AN43+F43+F44</f>
        <v>-23.689999999944121</v>
      </c>
      <c r="AO44" s="18">
        <f>AN44*G44</f>
        <v>-19.188899999899579</v>
      </c>
      <c r="AP44" s="9" t="str">
        <f>D44&amp;","&amp;C44</f>
        <v>461688.4,721218.41</v>
      </c>
    </row>
    <row r="45" spans="1:44" s="46" customFormat="1">
      <c r="A45" s="20">
        <f>A44+1</f>
        <v>4</v>
      </c>
      <c r="B45" s="44"/>
      <c r="C45" s="60">
        <v>721192.86</v>
      </c>
      <c r="D45" s="60">
        <v>461687.59</v>
      </c>
      <c r="E45" s="79"/>
      <c r="F45" s="72">
        <f>IF(C46=0,C45-$C$42,C45-C46)</f>
        <v>-0.93000000005122274</v>
      </c>
      <c r="G45" s="72">
        <f>IF(D46=0,D45-$D$42,D45-D46)</f>
        <v>54.900000000023283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54.907876484186232</v>
      </c>
      <c r="N45" s="22">
        <f>IF(F45=0,,ATAN(G45/F45))</f>
        <v>-1.553858056161092</v>
      </c>
      <c r="O45" s="22">
        <f>ABS(DEGREES(N45))</f>
        <v>89.029508580432619</v>
      </c>
      <c r="P45" s="24" t="str">
        <f>TEXT(INT(O45),"00")</f>
        <v>89</v>
      </c>
      <c r="Q45" s="25" t="str">
        <f>TEXT((O45-P45)*60,"00")</f>
        <v>02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02</v>
      </c>
      <c r="U45" s="24" t="str">
        <f>IF(L45="",IF(G45&gt;0,"W","E"),"")</f>
        <v>W</v>
      </c>
      <c r="V45" s="44"/>
      <c r="W45" s="22">
        <f>IF(S45="due",90*(I45+K45),S45+T45/60)</f>
        <v>89.033333333333331</v>
      </c>
      <c r="X45" s="22">
        <f>IF(R45="",W45,IF(R45="N",IF(U45="E",180+W45,180-W45),IF(U45="E",360-W45,W45)))</f>
        <v>90.966666666666669</v>
      </c>
      <c r="Y45" s="22">
        <f>RADIANS(X45)</f>
        <v>1.5876678428975084</v>
      </c>
      <c r="Z45" s="64"/>
      <c r="AA45" s="58">
        <f>-M45*COS(Y45)</f>
        <v>0.92633517421934064</v>
      </c>
      <c r="AB45" s="58">
        <f>-M45*SIN(Y45)</f>
        <v>-54.900061959415453</v>
      </c>
      <c r="AC45" s="64"/>
      <c r="AD45" s="82">
        <f>$AA$40/$M$40*M45</f>
        <v>-1.559683138476023E-3</v>
      </c>
      <c r="AE45" s="82">
        <f>$AB$40/$M$40*M45</f>
        <v>-3.9987967614059377E-4</v>
      </c>
      <c r="AF45" s="22">
        <f>AA45-AD45</f>
        <v>0.92789485735781663</v>
      </c>
      <c r="AG45" s="22">
        <f>AB45-AE45</f>
        <v>-54.899662079739315</v>
      </c>
      <c r="AH45" s="64"/>
      <c r="AI45" s="25">
        <f>A45</f>
        <v>4</v>
      </c>
      <c r="AJ45" s="82">
        <f t="shared" ref="AJ45" si="2">AJ44+AF44</f>
        <v>721192.95081876998</v>
      </c>
      <c r="AK45" s="82">
        <f t="shared" ref="AK45" si="3">AK44+AG44</f>
        <v>461687.58588735166</v>
      </c>
      <c r="AL45" s="66"/>
      <c r="AM45" s="9" t="str">
        <f>IF(A46=0,A45&amp;" - 1",A45&amp;" - "&amp;A46)</f>
        <v>4 - 1</v>
      </c>
      <c r="AN45" s="18">
        <f>AN44+F44+F45</f>
        <v>0.93000000005122274</v>
      </c>
      <c r="AO45" s="18">
        <f>AN45*G45</f>
        <v>51.057000002833782</v>
      </c>
      <c r="AP45" s="9" t="str">
        <f>D45&amp;","&amp;C45</f>
        <v>461687.59,721192.86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T23" sqref="T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86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2783.6249999985889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1391.8124999992945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8.6585383782509153E-3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18301.896960282058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158.46767722539596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8.5985674588044958E-3</v>
      </c>
      <c r="AB40" s="91">
        <f>SUM(AB42:AB65536)</f>
        <v>1.0173123925483196E-3</v>
      </c>
      <c r="AC40" s="91"/>
      <c r="AD40" s="91">
        <f>SUM(AD42:AD65536)</f>
        <v>8.5985674588044958E-3</v>
      </c>
      <c r="AE40" s="91">
        <f>SUM(AE42:AE65536)</f>
        <v>1.0173123925483196E-3</v>
      </c>
      <c r="AF40" s="91">
        <f>SUM(AF42:AF65536)</f>
        <v>0</v>
      </c>
      <c r="AG40" s="91">
        <f>SUM(AG42:AG65536)</f>
        <v>7.9936057773011271E-15</v>
      </c>
      <c r="AH40" s="92"/>
      <c r="AI40" s="93">
        <v>1</v>
      </c>
      <c r="AJ40" s="92">
        <f>AJ44+AF44</f>
        <v>721166.96802913863</v>
      </c>
      <c r="AK40" s="92">
        <f>AK44+AG44</f>
        <v>461684.68695240631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34.82999999995809</v>
      </c>
      <c r="G41" s="72">
        <f>IF(D42=0,D41-$D$41,D41-D42)</f>
        <v>817.52999999996973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818.27161126361193</v>
      </c>
      <c r="N41" s="36">
        <f>IF(F41=0,,ATAN(G41/F41))</f>
        <v>1.5282181343640437</v>
      </c>
      <c r="O41" s="36">
        <f>ABS(DEGREES(N41))</f>
        <v>87.560449274416271</v>
      </c>
      <c r="P41" s="37" t="str">
        <f>TEXT(INT(O41),"00")</f>
        <v>87</v>
      </c>
      <c r="Q41" s="38" t="str">
        <f>TEXT((O41-P41)*60,"00")</f>
        <v>34</v>
      </c>
      <c r="R41" s="39" t="str">
        <f>IF(L41="",IF(F41&gt;0,"S","N"),"")</f>
        <v>S</v>
      </c>
      <c r="S41" s="25" t="str">
        <f>IF(L41="",IF(INT(Q41)=60,INT(P41+1),P41),"due")</f>
        <v>87</v>
      </c>
      <c r="T41" s="38" t="str">
        <f>IF(L41="",IF(INT(Q41)=60,"00",Q41),L41)</f>
        <v>34</v>
      </c>
      <c r="U41" s="40" t="str">
        <f>IF(L41="",IF(G41&gt;0,"W","E"),"")</f>
        <v>W</v>
      </c>
      <c r="V41" s="41"/>
      <c r="W41" s="22">
        <f>IF(S41="due",90*(I41+K41),S41+T41/60)</f>
        <v>87.566666666666663</v>
      </c>
      <c r="X41" s="22">
        <f>IF(R41="",W41,IF(R41="N",IF(U41="E",180+W41,180-W41),IF(U41="E",360-W41,W41)))</f>
        <v>87.566666666666663</v>
      </c>
      <c r="Y41" s="22">
        <f>RADIANS(X41)</f>
        <v>1.5283266483297011</v>
      </c>
      <c r="Z41" s="64"/>
      <c r="AA41" s="58">
        <f>-M41*COS(Y41)</f>
        <v>-34.741286372721731</v>
      </c>
      <c r="AB41" s="58">
        <f>-M41*SIN(Y41)</f>
        <v>-817.53377472806358</v>
      </c>
      <c r="AC41" s="64"/>
      <c r="AD41" s="22">
        <v>0</v>
      </c>
      <c r="AE41" s="22">
        <v>0</v>
      </c>
      <c r="AF41" s="22">
        <f t="shared" ref="AF41:AG43" si="0">AA41-AD41</f>
        <v>-34.741286372721731</v>
      </c>
      <c r="AG41" s="22">
        <f t="shared" si="0"/>
        <v>-817.53377472806358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721193.79</v>
      </c>
      <c r="D42" s="60">
        <v>461632.69</v>
      </c>
      <c r="E42" s="79"/>
      <c r="F42" s="72">
        <f>IF(C43=0,C42-$C$42,C42-C43)</f>
        <v>0.93000000005122274</v>
      </c>
      <c r="G42" s="72">
        <f>IF(D43=0,D42-$D$42,D42-D43)</f>
        <v>-54.900000000023283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54.907876484186232</v>
      </c>
      <c r="N42" s="36">
        <f>IF(F42=0,,ATAN(G42/F42))</f>
        <v>-1.553858056161092</v>
      </c>
      <c r="O42" s="36">
        <f>ABS(DEGREES(N42))</f>
        <v>89.029508580432619</v>
      </c>
      <c r="P42" s="37" t="str">
        <f>TEXT(INT(O42),"00")</f>
        <v>89</v>
      </c>
      <c r="Q42" s="38" t="str">
        <f>TEXT((O42-P42)*60,"00")</f>
        <v>02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02</v>
      </c>
      <c r="U42" s="40" t="str">
        <f>IF(L42="",IF(G42&gt;0,"W","E"),"")</f>
        <v>E</v>
      </c>
      <c r="V42" s="44"/>
      <c r="W42" s="22">
        <f>IF(S42="due",90*(I42+K42),S42+T42/60)</f>
        <v>89.033333333333331</v>
      </c>
      <c r="X42" s="22">
        <f>IF(R42="",W42,IF(R42="N",IF(U42="E",180+W42,180-W42),IF(U42="E",360-W42,W42)))</f>
        <v>270.9666666666667</v>
      </c>
      <c r="Y42" s="22">
        <f>RADIANS(X42)</f>
        <v>4.729260496487302</v>
      </c>
      <c r="Z42" s="64"/>
      <c r="AA42" s="58">
        <f>-M42*COS(Y42)</f>
        <v>-0.92633517421935829</v>
      </c>
      <c r="AB42" s="58">
        <f>-M42*SIN(Y42)</f>
        <v>54.900061959415453</v>
      </c>
      <c r="AC42" s="64"/>
      <c r="AD42" s="82">
        <f>$AA$40/$M$40*M42</f>
        <v>2.9793399400778061E-3</v>
      </c>
      <c r="AE42" s="82">
        <f>$AB$40/$M$40*M42</f>
        <v>3.5249120939928347E-4</v>
      </c>
      <c r="AF42" s="22">
        <f t="shared" si="0"/>
        <v>-0.92931451415943611</v>
      </c>
      <c r="AG42" s="22">
        <f t="shared" si="0"/>
        <v>54.899709468206055</v>
      </c>
      <c r="AH42" s="63"/>
      <c r="AI42" s="38">
        <f>A42</f>
        <v>1</v>
      </c>
      <c r="AJ42" s="82">
        <f t="shared" ref="AJ42:AK44" si="1">AJ41+AF41</f>
        <v>721193.87871362723</v>
      </c>
      <c r="AK42" s="82">
        <f t="shared" si="1"/>
        <v>461632.6862252719</v>
      </c>
      <c r="AL42" s="66"/>
      <c r="AM42" s="9" t="str">
        <f>IF(A43=0,A42&amp;" - 1",A42&amp;" - "&amp;A43)</f>
        <v>1 - 2</v>
      </c>
      <c r="AN42" s="18">
        <f>F42</f>
        <v>0.93000000005122274</v>
      </c>
      <c r="AO42" s="18">
        <f>AN42*G42</f>
        <v>-51.057000002833782</v>
      </c>
      <c r="AP42" s="9" t="str">
        <f>D42&amp;","&amp;C42</f>
        <v>461632.69,721193.79</v>
      </c>
    </row>
    <row r="43" spans="1:44">
      <c r="A43" s="20">
        <f>A42+1</f>
        <v>2</v>
      </c>
      <c r="B43" s="44"/>
      <c r="C43" s="60">
        <v>721192.86</v>
      </c>
      <c r="D43" s="60">
        <v>461687.59</v>
      </c>
      <c r="E43" s="79"/>
      <c r="F43" s="72">
        <f>IF(C44=0,C43-$C$42,C43-C44)</f>
        <v>22.459999999962747</v>
      </c>
      <c r="G43" s="72">
        <f>IF(D44=0,D43-$D$42,D43-D44)</f>
        <v>0.23000000003958121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22.461177618244882</v>
      </c>
      <c r="N43" s="36">
        <f>IF(F43=0,,ATAN(G43/F43))</f>
        <v>1.0240069492074046E-2</v>
      </c>
      <c r="O43" s="36">
        <f>ABS(DEGREES(N43))</f>
        <v>0.58671276381651538</v>
      </c>
      <c r="P43" s="37" t="str">
        <f>TEXT(INT(O43),"00")</f>
        <v>00</v>
      </c>
      <c r="Q43" s="38" t="str">
        <f>TEXT((O43-P43)*60,"00")</f>
        <v>35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35</v>
      </c>
      <c r="U43" s="40" t="str">
        <f>IF(L43="",IF(G43&gt;0,"W","E"),"")</f>
        <v>W</v>
      </c>
      <c r="V43" s="44"/>
      <c r="W43" s="22">
        <f>IF(S43="due",90*(I43+K43),S43+T43/60)</f>
        <v>0.58333333333333337</v>
      </c>
      <c r="X43" s="22">
        <f>IF(R43="",W43,IF(R43="N",IF(U43="E",180+W43,180-W43),IF(U43="E",360-W43,W43)))</f>
        <v>0.58333333333333337</v>
      </c>
      <c r="Y43" s="22">
        <f>RADIANS(X43)</f>
        <v>1.0181087303300257E-2</v>
      </c>
      <c r="Z43" s="64"/>
      <c r="AA43" s="58">
        <f>-M43*COS(Y43)</f>
        <v>-22.460013526798129</v>
      </c>
      <c r="AB43" s="58">
        <f>-M43*SIN(Y43)</f>
        <v>-0.22867525968041885</v>
      </c>
      <c r="AC43" s="64"/>
      <c r="AD43" s="82">
        <f>$AA$40/$M$40*M43</f>
        <v>1.2187592721509062E-3</v>
      </c>
      <c r="AE43" s="82">
        <f>$AB$40/$M$40*M43</f>
        <v>1.4419365981978015E-4</v>
      </c>
      <c r="AF43" s="22">
        <f t="shared" si="0"/>
        <v>-22.461232286070281</v>
      </c>
      <c r="AG43" s="22">
        <f t="shared" si="0"/>
        <v>-0.22881945334023862</v>
      </c>
      <c r="AH43" s="64"/>
      <c r="AI43" s="25">
        <f>A43</f>
        <v>2</v>
      </c>
      <c r="AJ43" s="82">
        <f t="shared" si="1"/>
        <v>721192.94939911307</v>
      </c>
      <c r="AK43" s="82">
        <f t="shared" si="1"/>
        <v>461687.58593474008</v>
      </c>
      <c r="AL43" s="66"/>
      <c r="AM43" s="9" t="str">
        <f>IF(A44=0,A43&amp;" - 1",A43&amp;" - "&amp;A44)</f>
        <v>2 - 3</v>
      </c>
      <c r="AN43" s="18">
        <f>AN42+F42+F43</f>
        <v>24.320000000065193</v>
      </c>
      <c r="AO43" s="18">
        <f>AN43*G43</f>
        <v>5.5936000009776095</v>
      </c>
      <c r="AP43" s="9" t="str">
        <f>D43&amp;","&amp;C43</f>
        <v>461687.59,721192.86</v>
      </c>
    </row>
    <row r="44" spans="1:44" s="46" customFormat="1">
      <c r="A44" s="20">
        <f>A43+1</f>
        <v>3</v>
      </c>
      <c r="B44" s="44"/>
      <c r="C44" s="60">
        <v>721170.4</v>
      </c>
      <c r="D44" s="60">
        <v>461687.36</v>
      </c>
      <c r="E44" s="79"/>
      <c r="F44" s="72">
        <f>IF(C45=0,C44-$C$42,C44-C45)</f>
        <v>3.5200000000186265</v>
      </c>
      <c r="G44" s="72">
        <f>IF(D45=0,D44-$D$42,D44-D45)</f>
        <v>2.6699999999837019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4.4180651873918855</v>
      </c>
      <c r="N44" s="22">
        <f>IF(F44=0,,ATAN(G44/F44))</f>
        <v>0.64893337767036274</v>
      </c>
      <c r="O44" s="22">
        <f>ABS(DEGREES(N44))</f>
        <v>37.181143725680883</v>
      </c>
      <c r="P44" s="24" t="str">
        <f>TEXT(INT(O44),"00")</f>
        <v>37</v>
      </c>
      <c r="Q44" s="25" t="str">
        <f>TEXT((O44-P44)*60,"00")</f>
        <v>11</v>
      </c>
      <c r="R44" s="23" t="str">
        <f>IF(L44="",IF(F44&gt;0,"S","N"),"")</f>
        <v>S</v>
      </c>
      <c r="S44" s="25" t="str">
        <f>IF(L44="",IF(INT(Q44)=60,INT(P44+1),P44),"due")</f>
        <v>37</v>
      </c>
      <c r="T44" s="25" t="str">
        <f>IF(L44="",IF(INT(Q44)=60,"00",Q44),L44)</f>
        <v>11</v>
      </c>
      <c r="U44" s="24" t="str">
        <f>IF(L44="",IF(G44&gt;0,"W","E"),"")</f>
        <v>W</v>
      </c>
      <c r="V44" s="44"/>
      <c r="W44" s="22">
        <f>IF(S44="due",90*(I44+K44),S44+T44/60)</f>
        <v>37.18333333333333</v>
      </c>
      <c r="X44" s="22">
        <f>IF(R44="",W44,IF(R44="N",IF(U44="E",180+W44,180-W44),IF(U44="E",360-W44,W44)))</f>
        <v>37.18333333333333</v>
      </c>
      <c r="Y44" s="22">
        <f>RADIANS(X44)</f>
        <v>0.64897159353322487</v>
      </c>
      <c r="Z44" s="64"/>
      <c r="AA44" s="58">
        <f>-M44*COS(Y44)</f>
        <v>-3.5198979610944141</v>
      </c>
      <c r="AB44" s="58">
        <f>-M44*SIN(Y44)</f>
        <v>-2.6701345178712406</v>
      </c>
      <c r="AC44" s="64"/>
      <c r="AD44" s="82">
        <f>$AA$40/$M$40*M44</f>
        <v>2.3972731989471444E-4</v>
      </c>
      <c r="AE44" s="82">
        <f>$AB$40/$M$40*M44</f>
        <v>2.8362581852116551E-5</v>
      </c>
      <c r="AF44" s="22">
        <f>AA44-AD44</f>
        <v>-3.5201376884143087</v>
      </c>
      <c r="AG44" s="22">
        <f>AB44-AE44</f>
        <v>-2.6701628804530926</v>
      </c>
      <c r="AH44" s="64"/>
      <c r="AI44" s="25">
        <f>A44</f>
        <v>3</v>
      </c>
      <c r="AJ44" s="82">
        <f t="shared" si="1"/>
        <v>721170.48816682701</v>
      </c>
      <c r="AK44" s="82">
        <f t="shared" si="1"/>
        <v>461687.35711528675</v>
      </c>
      <c r="AL44" s="66"/>
      <c r="AM44" s="9" t="str">
        <f>IF(A45=0,A44&amp;" - 1",A44&amp;" - "&amp;A45)</f>
        <v>3 - 4</v>
      </c>
      <c r="AN44" s="18">
        <f>AN43+F43+F44</f>
        <v>50.300000000046566</v>
      </c>
      <c r="AO44" s="18">
        <f>AN44*G44</f>
        <v>134.30099999930454</v>
      </c>
      <c r="AP44" s="9" t="str">
        <f>D44&amp;","&amp;C44</f>
        <v>461687.36,721170.4</v>
      </c>
    </row>
    <row r="45" spans="1:44" s="46" customFormat="1">
      <c r="A45" s="20">
        <f t="shared" ref="A45:A47" si="2">A44+1</f>
        <v>4</v>
      </c>
      <c r="B45" s="44"/>
      <c r="C45" s="60">
        <v>721166.88</v>
      </c>
      <c r="D45" s="60">
        <v>461684.69</v>
      </c>
      <c r="E45" s="79"/>
      <c r="F45" s="72">
        <f t="shared" ref="F45:F47" si="3">IF(C46=0,C45-$C$42,C45-C46)</f>
        <v>-2.9200000000419095</v>
      </c>
      <c r="G45" s="72">
        <f t="shared" ref="G45:G47" si="4">IF(D46=0,D45-$D$42,D45-D46)</f>
        <v>51.510000000009313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51.592698126781507</v>
      </c>
      <c r="N45" s="22">
        <f t="shared" ref="N45:N47" si="11">IF(F45=0,,ATAN(G45/F45))</f>
        <v>-1.514168911158156</v>
      </c>
      <c r="O45" s="22">
        <f t="shared" ref="O45:O47" si="12">ABS(DEGREES(N45))</f>
        <v>86.755488079281648</v>
      </c>
      <c r="P45" s="24" t="str">
        <f t="shared" ref="P45:P47" si="13">TEXT(INT(O45),"00")</f>
        <v>86</v>
      </c>
      <c r="Q45" s="25" t="str">
        <f t="shared" ref="Q45:Q47" si="14">TEXT((O45-P45)*60,"00")</f>
        <v>45</v>
      </c>
      <c r="R45" s="23" t="str">
        <f t="shared" ref="R45:R47" si="15">IF(L45="",IF(F45&gt;0,"S","N"),"")</f>
        <v>N</v>
      </c>
      <c r="S45" s="25" t="str">
        <f t="shared" ref="S45:S47" si="16">IF(L45="",IF(INT(Q45)=60,INT(P45+1),P45),"due")</f>
        <v>86</v>
      </c>
      <c r="T45" s="25" t="str">
        <f t="shared" ref="T45:T47" si="17">IF(L45="",IF(INT(Q45)=60,"00",Q45),L45)</f>
        <v>45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86.75</v>
      </c>
      <c r="X45" s="22">
        <f t="shared" ref="X45:X47" si="20">IF(R45="",W45,IF(R45="N",IF(U45="E",180+W45,180-W45),IF(U45="E",360-W45,W45)))</f>
        <v>93.25</v>
      </c>
      <c r="Y45" s="22">
        <f t="shared" ref="Y45:Y47" si="21">RADIANS(X45)</f>
        <v>1.6275195274847123</v>
      </c>
      <c r="Z45" s="64"/>
      <c r="AA45" s="58">
        <f t="shared" ref="AA45:AA47" si="22">-M45*COS(Y45)</f>
        <v>2.9249338747230866</v>
      </c>
      <c r="AB45" s="58">
        <f t="shared" ref="AB45:AB47" si="23">-M45*SIN(Y45)</f>
        <v>-51.509720071358387</v>
      </c>
      <c r="AC45" s="64"/>
      <c r="AD45" s="82">
        <f t="shared" ref="AD45:AD47" si="24">$AA$40/$M$40*M45</f>
        <v>2.7994560341405208E-3</v>
      </c>
      <c r="AE45" s="82">
        <f t="shared" ref="AE45:AE47" si="25">$AB$40/$M$40*M45</f>
        <v>3.3120881234806121E-4</v>
      </c>
      <c r="AF45" s="22">
        <f t="shared" ref="AF45:AF47" si="26">AA45-AD45</f>
        <v>2.922134418688946</v>
      </c>
      <c r="AG45" s="22">
        <f t="shared" ref="AG45:AG47" si="27">AB45-AE45</f>
        <v>-51.510051280170735</v>
      </c>
      <c r="AH45" s="64"/>
      <c r="AI45" s="25">
        <f t="shared" ref="AI45:AI47" si="28">A45</f>
        <v>4</v>
      </c>
      <c r="AJ45" s="82">
        <f t="shared" ref="AJ45:AJ47" si="29">AJ44+AF44</f>
        <v>721166.96802913863</v>
      </c>
      <c r="AK45" s="82">
        <f t="shared" ref="AK45:AK47" si="30">AK44+AG44</f>
        <v>461684.68695240631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50.900000000023283</v>
      </c>
      <c r="AO45" s="18">
        <f t="shared" ref="AO45:AO47" si="33">AN45*G45</f>
        <v>2621.8590000016734</v>
      </c>
      <c r="AP45" s="9" t="str">
        <f t="shared" ref="AP45:AP47" si="34">D45&amp;","&amp;C45</f>
        <v>461684.69,721166.88</v>
      </c>
    </row>
    <row r="46" spans="1:44" s="46" customFormat="1">
      <c r="A46" s="20">
        <f t="shared" si="2"/>
        <v>5</v>
      </c>
      <c r="B46" s="44"/>
      <c r="C46" s="60">
        <v>721169.8</v>
      </c>
      <c r="D46" s="60">
        <v>461633.18</v>
      </c>
      <c r="E46" s="79"/>
      <c r="F46" s="72">
        <f t="shared" si="3"/>
        <v>-2.9399999999441206</v>
      </c>
      <c r="G46" s="72">
        <f t="shared" si="4"/>
        <v>2.6099999999860302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3.9313738056306105</v>
      </c>
      <c r="N46" s="22">
        <f t="shared" si="11"/>
        <v>-0.72600862721186599</v>
      </c>
      <c r="O46" s="22">
        <f t="shared" si="12"/>
        <v>41.597230229326655</v>
      </c>
      <c r="P46" s="24" t="str">
        <f t="shared" si="13"/>
        <v>41</v>
      </c>
      <c r="Q46" s="25" t="str">
        <f t="shared" si="14"/>
        <v>36</v>
      </c>
      <c r="R46" s="23" t="str">
        <f t="shared" si="15"/>
        <v>N</v>
      </c>
      <c r="S46" s="25" t="str">
        <f t="shared" si="16"/>
        <v>41</v>
      </c>
      <c r="T46" s="25" t="str">
        <f t="shared" si="17"/>
        <v>36</v>
      </c>
      <c r="U46" s="24" t="str">
        <f t="shared" si="18"/>
        <v>W</v>
      </c>
      <c r="V46" s="44"/>
      <c r="W46" s="22">
        <f t="shared" si="19"/>
        <v>41.6</v>
      </c>
      <c r="X46" s="22">
        <f t="shared" si="20"/>
        <v>138.4</v>
      </c>
      <c r="Y46" s="22">
        <f t="shared" si="21"/>
        <v>2.4155356847601523</v>
      </c>
      <c r="Z46" s="64"/>
      <c r="AA46" s="58">
        <f t="shared" si="22"/>
        <v>2.9398738248865173</v>
      </c>
      <c r="AB46" s="58">
        <f t="shared" si="23"/>
        <v>-2.6101421212925602</v>
      </c>
      <c r="AC46" s="64"/>
      <c r="AD46" s="82">
        <f t="shared" si="24"/>
        <v>2.1331910371482566E-4</v>
      </c>
      <c r="AE46" s="82">
        <f t="shared" si="25"/>
        <v>2.5238177035429662E-5</v>
      </c>
      <c r="AF46" s="22">
        <f t="shared" si="26"/>
        <v>2.9396605057828022</v>
      </c>
      <c r="AG46" s="22">
        <f t="shared" si="27"/>
        <v>-2.6101673594695955</v>
      </c>
      <c r="AH46" s="64"/>
      <c r="AI46" s="25">
        <f t="shared" si="28"/>
        <v>5</v>
      </c>
      <c r="AJ46" s="82">
        <f t="shared" si="29"/>
        <v>721169.89016355737</v>
      </c>
      <c r="AK46" s="82">
        <f t="shared" si="30"/>
        <v>461633.17690112616</v>
      </c>
      <c r="AL46" s="66"/>
      <c r="AM46" s="9" t="str">
        <f t="shared" si="31"/>
        <v>5 - 6</v>
      </c>
      <c r="AN46" s="18">
        <f t="shared" si="32"/>
        <v>45.040000000037253</v>
      </c>
      <c r="AO46" s="18">
        <f t="shared" si="33"/>
        <v>117.55439999946803</v>
      </c>
      <c r="AP46" s="9" t="str">
        <f t="shared" si="34"/>
        <v>461633.18,721169.8</v>
      </c>
    </row>
    <row r="47" spans="1:44" s="46" customFormat="1">
      <c r="A47" s="20">
        <f t="shared" si="2"/>
        <v>6</v>
      </c>
      <c r="B47" s="44"/>
      <c r="C47" s="60">
        <v>721172.74</v>
      </c>
      <c r="D47" s="60">
        <v>461630.57</v>
      </c>
      <c r="E47" s="79"/>
      <c r="F47" s="72">
        <f t="shared" si="3"/>
        <v>-21.050000000046566</v>
      </c>
      <c r="G47" s="72">
        <f t="shared" si="4"/>
        <v>-2.1199999999953434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21.156486003160843</v>
      </c>
      <c r="N47" s="22">
        <f t="shared" si="11"/>
        <v>0.10037413633567886</v>
      </c>
      <c r="O47" s="22">
        <f t="shared" si="12"/>
        <v>5.7510143843051207</v>
      </c>
      <c r="P47" s="24" t="str">
        <f t="shared" si="13"/>
        <v>05</v>
      </c>
      <c r="Q47" s="25" t="str">
        <f t="shared" si="14"/>
        <v>45</v>
      </c>
      <c r="R47" s="23" t="str">
        <f t="shared" si="15"/>
        <v>N</v>
      </c>
      <c r="S47" s="25" t="str">
        <f t="shared" si="16"/>
        <v>05</v>
      </c>
      <c r="T47" s="25" t="str">
        <f t="shared" si="17"/>
        <v>45</v>
      </c>
      <c r="U47" s="24" t="str">
        <f t="shared" si="18"/>
        <v>E</v>
      </c>
      <c r="V47" s="44"/>
      <c r="W47" s="22">
        <f t="shared" si="19"/>
        <v>5.75</v>
      </c>
      <c r="X47" s="22">
        <f t="shared" si="20"/>
        <v>185.75</v>
      </c>
      <c r="Y47" s="22">
        <f t="shared" si="21"/>
        <v>3.241949085579467</v>
      </c>
      <c r="Z47" s="64"/>
      <c r="AA47" s="58">
        <f t="shared" si="22"/>
        <v>21.050037529961099</v>
      </c>
      <c r="AB47" s="58">
        <f t="shared" si="23"/>
        <v>2.1196273231797051</v>
      </c>
      <c r="AC47" s="64"/>
      <c r="AD47" s="82">
        <f t="shared" si="24"/>
        <v>1.1479657888257223E-3</v>
      </c>
      <c r="AE47" s="82">
        <f t="shared" si="25"/>
        <v>1.3581795209364857E-4</v>
      </c>
      <c r="AF47" s="22">
        <f t="shared" si="26"/>
        <v>21.048889564172274</v>
      </c>
      <c r="AG47" s="22">
        <f t="shared" si="27"/>
        <v>2.1194915052276113</v>
      </c>
      <c r="AH47" s="64"/>
      <c r="AI47" s="25">
        <f t="shared" si="28"/>
        <v>6</v>
      </c>
      <c r="AJ47" s="82">
        <f t="shared" si="29"/>
        <v>721172.82982406311</v>
      </c>
      <c r="AK47" s="82">
        <f t="shared" si="30"/>
        <v>461630.5667337667</v>
      </c>
      <c r="AL47" s="66"/>
      <c r="AM47" s="9" t="str">
        <f t="shared" si="31"/>
        <v>6 - 1</v>
      </c>
      <c r="AN47" s="18">
        <f t="shared" si="32"/>
        <v>21.050000000046566</v>
      </c>
      <c r="AO47" s="18">
        <f t="shared" si="33"/>
        <v>-44.626000000000701</v>
      </c>
      <c r="AP47" s="9" t="str">
        <f t="shared" si="34"/>
        <v>461630.57,721172.74</v>
      </c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0" workbookViewId="0">
      <selection activeCell="D49" sqref="D4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90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647.75779999731537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323.87889999865769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2.940500923127541E-3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24529.661566505067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72.129492480314312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-2.88541302950307E-3</v>
      </c>
      <c r="AB40" s="91">
        <f>SUM(AB42:AB65536)</f>
        <v>5.6651330795298716E-4</v>
      </c>
      <c r="AC40" s="91"/>
      <c r="AD40" s="91">
        <f>SUM(AD42:AD65536)</f>
        <v>-2.8854130295030704E-3</v>
      </c>
      <c r="AE40" s="91">
        <f>SUM(AE42:AE65536)</f>
        <v>5.6651330795298726E-4</v>
      </c>
      <c r="AF40" s="91">
        <f>SUM(AF42:AF65536)</f>
        <v>0</v>
      </c>
      <c r="AG40" s="91">
        <f>SUM(AG42:AG65536)</f>
        <v>1.8873791418627661E-15</v>
      </c>
      <c r="AH40" s="92"/>
      <c r="AI40" s="93">
        <v>1</v>
      </c>
      <c r="AJ40" s="92">
        <f>AJ44+AF44</f>
        <v>721110.23451797606</v>
      </c>
      <c r="AK40" s="92">
        <f>AK44+AG44</f>
        <v>461567.82148114196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135.31999999994878</v>
      </c>
      <c r="G41" s="72">
        <f>IF(D42=0,D41-$D$41,D41-D42)</f>
        <v>865.80999999999767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876.32097915089435</v>
      </c>
      <c r="N41" s="36">
        <f>IF(F41=0,,ATAN(G41/F41))</f>
        <v>1.4157576576566817</v>
      </c>
      <c r="O41" s="36">
        <f>ABS(DEGREES(N41))</f>
        <v>81.116938597055125</v>
      </c>
      <c r="P41" s="37" t="str">
        <f>TEXT(INT(O41),"00")</f>
        <v>81</v>
      </c>
      <c r="Q41" s="38" t="str">
        <f>TEXT((O41-P41)*60,"00")</f>
        <v>07</v>
      </c>
      <c r="R41" s="39" t="str">
        <f>IF(L41="",IF(F41&gt;0,"S","N"),"")</f>
        <v>S</v>
      </c>
      <c r="S41" s="25" t="str">
        <f>IF(L41="",IF(INT(Q41)=60,INT(P41+1),P41),"due")</f>
        <v>81</v>
      </c>
      <c r="T41" s="38" t="str">
        <f>IF(L41="",IF(INT(Q41)=60,"00",Q41),L41)</f>
        <v>07</v>
      </c>
      <c r="U41" s="40" t="str">
        <f>IF(L41="",IF(G41&gt;0,"W","E"),"")</f>
        <v>W</v>
      </c>
      <c r="V41" s="41"/>
      <c r="W41" s="22">
        <f>IF(S41="due",90*(I41+K41),S41+T41/60)</f>
        <v>81.11666666666666</v>
      </c>
      <c r="X41" s="22">
        <f>IF(R41="",W41,IF(R41="N",IF(U41="E",180+W41,180-W41),IF(U41="E",360-W41,W41)))</f>
        <v>81.11666666666666</v>
      </c>
      <c r="Y41" s="22">
        <f>RADIANS(X41)</f>
        <v>1.415752911576067</v>
      </c>
      <c r="Z41" s="64"/>
      <c r="AA41" s="58">
        <f>-M41*COS(Y41)</f>
        <v>-135.32410920248171</v>
      </c>
      <c r="AB41" s="58">
        <f>-M41*SIN(Y41)</f>
        <v>-865.80935775061766</v>
      </c>
      <c r="AC41" s="64"/>
      <c r="AD41" s="22">
        <v>0</v>
      </c>
      <c r="AE41" s="22">
        <v>0</v>
      </c>
      <c r="AF41" s="22">
        <f t="shared" ref="AF41:AG43" si="0">AA41-AD41</f>
        <v>-135.32410920248171</v>
      </c>
      <c r="AG41" s="22">
        <f t="shared" si="0"/>
        <v>-865.80935775061766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721093.3</v>
      </c>
      <c r="D42" s="60">
        <v>461584.41</v>
      </c>
      <c r="E42" s="79"/>
      <c r="F42" s="72">
        <f>IF(C43=0,C42-$C$42,C42-C43)</f>
        <v>-2.7399999999906868</v>
      </c>
      <c r="G42" s="72">
        <f>IF(D43=0,D42-$D$42,D42-D43)</f>
        <v>22.029999999969732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22.199740989448848</v>
      </c>
      <c r="N42" s="36">
        <f>IF(F42=0,,ATAN(G42/F42))</f>
        <v>-1.4470559259803648</v>
      </c>
      <c r="O42" s="36">
        <f>ABS(DEGREES(N42))</f>
        <v>82.910197278070157</v>
      </c>
      <c r="P42" s="37" t="str">
        <f>TEXT(INT(O42),"00")</f>
        <v>82</v>
      </c>
      <c r="Q42" s="38" t="str">
        <f>TEXT((O42-P42)*60,"00")</f>
        <v>55</v>
      </c>
      <c r="R42" s="39" t="str">
        <f>IF(L42="",IF(F42&gt;0,"S","N"),"")</f>
        <v>N</v>
      </c>
      <c r="S42" s="25" t="str">
        <f>IF(L42="",IF(INT(Q42)=60,INT(P42+1),P42),"due")</f>
        <v>82</v>
      </c>
      <c r="T42" s="38" t="str">
        <f>IF(L42="",IF(INT(Q42)=60,"00",Q42),L42)</f>
        <v>55</v>
      </c>
      <c r="U42" s="40" t="str">
        <f>IF(L42="",IF(G42&gt;0,"W","E"),"")</f>
        <v>W</v>
      </c>
      <c r="V42" s="44"/>
      <c r="W42" s="22">
        <f>IF(S42="due",90*(I42+K42),S42+T42/60)</f>
        <v>82.916666666666671</v>
      </c>
      <c r="X42" s="22">
        <f>IF(R42="",W42,IF(R42="N",IF(U42="E",180+W42,180-W42),IF(U42="E",360-W42,W42)))</f>
        <v>97.083333333333329</v>
      </c>
      <c r="Y42" s="22">
        <f>RADIANS(X42)</f>
        <v>1.6944238154778282</v>
      </c>
      <c r="Z42" s="64"/>
      <c r="AA42" s="58">
        <f>-M42*COS(Y42)</f>
        <v>2.7375125282704871</v>
      </c>
      <c r="AB42" s="58">
        <f>-M42*SIN(Y42)</f>
        <v>-22.030309238777775</v>
      </c>
      <c r="AC42" s="64"/>
      <c r="AD42" s="82">
        <f>$AA$40/$M$40*M42</f>
        <v>-8.880614530877392E-4</v>
      </c>
      <c r="AE42" s="82">
        <f>$AB$40/$M$40*M42</f>
        <v>1.743593122752745E-4</v>
      </c>
      <c r="AF42" s="22">
        <f t="shared" si="0"/>
        <v>2.7384005897235748</v>
      </c>
      <c r="AG42" s="22">
        <f t="shared" si="0"/>
        <v>-22.030483598090051</v>
      </c>
      <c r="AH42" s="63"/>
      <c r="AI42" s="38">
        <f>A42</f>
        <v>1</v>
      </c>
      <c r="AJ42" s="82">
        <f t="shared" ref="AJ42:AK44" si="1">AJ41+AF41</f>
        <v>721093.29589079751</v>
      </c>
      <c r="AK42" s="82">
        <f t="shared" si="1"/>
        <v>461584.41064224934</v>
      </c>
      <c r="AL42" s="66"/>
      <c r="AM42" s="9" t="str">
        <f>IF(A43=0,A42&amp;" - 1",A42&amp;" - "&amp;A43)</f>
        <v>1 - 2</v>
      </c>
      <c r="AN42" s="18">
        <f>F42</f>
        <v>-2.7399999999906868</v>
      </c>
      <c r="AO42" s="18">
        <f>AN42*G42</f>
        <v>-60.362199999711898</v>
      </c>
      <c r="AP42" s="9" t="str">
        <f>D42&amp;","&amp;C42</f>
        <v>461584.41,721093.3</v>
      </c>
    </row>
    <row r="43" spans="1:44">
      <c r="A43" s="20">
        <f>A42+1</f>
        <v>2</v>
      </c>
      <c r="B43" s="44"/>
      <c r="C43" s="60">
        <v>721096.04</v>
      </c>
      <c r="D43" s="60">
        <v>461562.38</v>
      </c>
      <c r="E43" s="79"/>
      <c r="F43" s="72">
        <f>IF(C44=0,C43-$C$42,C43-C44)</f>
        <v>-11.149999999906868</v>
      </c>
      <c r="G43" s="72">
        <f>IF(D44=0,D43-$D$42,D43-D44)</f>
        <v>-2.2299999999813735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11.370813515216932</v>
      </c>
      <c r="N43" s="36">
        <f>IF(F43=0,,ATAN(G43/F43))</f>
        <v>0.19739555984988078</v>
      </c>
      <c r="O43" s="36">
        <f>ABS(DEGREES(N43))</f>
        <v>11.309932474020215</v>
      </c>
      <c r="P43" s="37" t="str">
        <f>TEXT(INT(O43),"00")</f>
        <v>11</v>
      </c>
      <c r="Q43" s="38" t="str">
        <f>TEXT((O43-P43)*60,"00")</f>
        <v>19</v>
      </c>
      <c r="R43" s="39" t="str">
        <f>IF(L43="",IF(F43&gt;0,"S","N"),"")</f>
        <v>N</v>
      </c>
      <c r="S43" s="25" t="str">
        <f>IF(L43="",IF(INT(Q43)=60,INT(P43+1),P43),"due")</f>
        <v>11</v>
      </c>
      <c r="T43" s="38" t="str">
        <f>IF(L43="",IF(INT(Q43)=60,"00",Q43),L43)</f>
        <v>19</v>
      </c>
      <c r="U43" s="40" t="str">
        <f>IF(L43="",IF(G43&gt;0,"W","E"),"")</f>
        <v>E</v>
      </c>
      <c r="V43" s="44"/>
      <c r="W43" s="22">
        <f>IF(S43="due",90*(I43+K43),S43+T43/60)</f>
        <v>11.316666666666666</v>
      </c>
      <c r="X43" s="22">
        <f>IF(R43="",W43,IF(R43="N",IF(U43="E",180+W43,180-W43),IF(U43="E",360-W43,W43)))</f>
        <v>191.31666666666666</v>
      </c>
      <c r="Y43" s="22">
        <f>RADIANS(X43)</f>
        <v>3.3391057472738179</v>
      </c>
      <c r="Z43" s="64"/>
      <c r="AA43" s="58">
        <f>-M43*COS(Y43)</f>
        <v>11.149737822443154</v>
      </c>
      <c r="AB43" s="58">
        <f>-M43*SIN(Y43)</f>
        <v>2.2313104868262146</v>
      </c>
      <c r="AC43" s="64"/>
      <c r="AD43" s="82">
        <f>$AA$40/$M$40*M43</f>
        <v>-4.5486932383187028E-4</v>
      </c>
      <c r="AE43" s="82">
        <f>$AB$40/$M$40*M43</f>
        <v>8.9307673700603975E-5</v>
      </c>
      <c r="AF43" s="22">
        <f t="shared" si="0"/>
        <v>11.150192691766986</v>
      </c>
      <c r="AG43" s="22">
        <f t="shared" si="0"/>
        <v>2.2312211791525138</v>
      </c>
      <c r="AH43" s="64"/>
      <c r="AI43" s="25">
        <f>A43</f>
        <v>2</v>
      </c>
      <c r="AJ43" s="82">
        <f t="shared" si="1"/>
        <v>721096.03429138719</v>
      </c>
      <c r="AK43" s="82">
        <f t="shared" si="1"/>
        <v>461562.38015865127</v>
      </c>
      <c r="AL43" s="66"/>
      <c r="AM43" s="9" t="str">
        <f>IF(A44=0,A43&amp;" - 1",A43&amp;" - "&amp;A44)</f>
        <v>2 - 3</v>
      </c>
      <c r="AN43" s="18">
        <f>AN42+F42+F43</f>
        <v>-16.629999999888241</v>
      </c>
      <c r="AO43" s="18">
        <f>AN43*G43</f>
        <v>37.084899999441021</v>
      </c>
      <c r="AP43" s="9" t="str">
        <f>D43&amp;","&amp;C43</f>
        <v>461562.38,721096.04</v>
      </c>
    </row>
    <row r="44" spans="1:44" s="46" customFormat="1">
      <c r="A44" s="20">
        <f>A43+1</f>
        <v>3</v>
      </c>
      <c r="B44" s="44"/>
      <c r="C44" s="60">
        <v>721107.19</v>
      </c>
      <c r="D44" s="60">
        <v>461564.61</v>
      </c>
      <c r="E44" s="79"/>
      <c r="F44" s="72">
        <f>IF(C45=0,C44-$C$42,C44-C45)</f>
        <v>-3.0500000000465661</v>
      </c>
      <c r="G44" s="72">
        <f>IF(D45=0,D44-$D$42,D44-D45)</f>
        <v>-3.2100000000209548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4.4279340555634503</v>
      </c>
      <c r="N44" s="22">
        <f>IF(F44=0,,ATAN(G44/F44))</f>
        <v>0.81095170535743333</v>
      </c>
      <c r="O44" s="22">
        <f>ABS(DEGREES(N44))</f>
        <v>46.464110105917598</v>
      </c>
      <c r="P44" s="24" t="str">
        <f>TEXT(INT(O44),"00")</f>
        <v>46</v>
      </c>
      <c r="Q44" s="25" t="str">
        <f>TEXT((O44-P44)*60,"00")</f>
        <v>28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28</v>
      </c>
      <c r="U44" s="24" t="str">
        <f>IF(L44="",IF(G44&gt;0,"W","E"),"")</f>
        <v>E</v>
      </c>
      <c r="V44" s="44"/>
      <c r="W44" s="22">
        <f>IF(S44="due",90*(I44+K44),S44+T44/60)</f>
        <v>46.466666666666669</v>
      </c>
      <c r="X44" s="22">
        <f>IF(R44="",W44,IF(R44="N",IF(U44="E",180+W44,180-W44),IF(U44="E",360-W44,W44)))</f>
        <v>226.46666666666667</v>
      </c>
      <c r="Y44" s="22">
        <f>RADIANS(X44)</f>
        <v>3.9525889793498252</v>
      </c>
      <c r="Z44" s="64"/>
      <c r="AA44" s="58">
        <f>-M44*COS(Y44)</f>
        <v>3.0498567655180264</v>
      </c>
      <c r="AB44" s="58">
        <f>-M44*SIN(Y44)</f>
        <v>3.2101360890533144</v>
      </c>
      <c r="AC44" s="64"/>
      <c r="AD44" s="82">
        <f>$AA$40/$M$40*M44</f>
        <v>-1.7713168606018004E-4</v>
      </c>
      <c r="AE44" s="82">
        <f>$AB$40/$M$40*M44</f>
        <v>3.4777502003075308E-5</v>
      </c>
      <c r="AF44" s="22">
        <f>AA44-AD44</f>
        <v>3.0500338972040866</v>
      </c>
      <c r="AG44" s="22">
        <f>AB44-AE44</f>
        <v>3.2101013115513113</v>
      </c>
      <c r="AH44" s="64"/>
      <c r="AI44" s="25">
        <f>A44</f>
        <v>3</v>
      </c>
      <c r="AJ44" s="82">
        <f t="shared" si="1"/>
        <v>721107.1844840789</v>
      </c>
      <c r="AK44" s="82">
        <f t="shared" si="1"/>
        <v>461564.6113798304</v>
      </c>
      <c r="AL44" s="66"/>
      <c r="AM44" s="9" t="str">
        <f>IF(A45=0,A44&amp;" - 1",A44&amp;" - "&amp;A45)</f>
        <v>3 - 4</v>
      </c>
      <c r="AN44" s="18">
        <f>AN43+F43+F44</f>
        <v>-30.829999999841675</v>
      </c>
      <c r="AO44" s="18">
        <f>AN44*G44</f>
        <v>98.964300000137811</v>
      </c>
      <c r="AP44" s="9" t="str">
        <f>D44&amp;","&amp;C44</f>
        <v>461564.61,721107.19</v>
      </c>
    </row>
    <row r="45" spans="1:44" s="46" customFormat="1">
      <c r="A45" s="20">
        <f t="shared" ref="A45:A46" si="2">A44+1</f>
        <v>4</v>
      </c>
      <c r="B45" s="44"/>
      <c r="C45" s="60">
        <v>721110.24</v>
      </c>
      <c r="D45" s="60">
        <v>461567.82</v>
      </c>
      <c r="E45" s="79"/>
      <c r="F45" s="72">
        <f t="shared" ref="F45:F46" si="3">IF(C46=0,C45-$C$42,C45-C46)</f>
        <v>2.0000000018626451E-2</v>
      </c>
      <c r="G45" s="72">
        <f t="shared" ref="G45:G46" si="4">IF(D46=0,D45-$D$42,D45-D46)</f>
        <v>-17.200000000011642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17.200011627914712</v>
      </c>
      <c r="N45" s="22">
        <f t="shared" ref="N45:N46" si="11">IF(F45=0,,ATAN(G45/F45))</f>
        <v>-1.5696335366202026</v>
      </c>
      <c r="O45" s="22">
        <f t="shared" ref="O45:O46" si="12">ABS(DEGREES(N45))</f>
        <v>89.93337703053075</v>
      </c>
      <c r="P45" s="24" t="str">
        <f t="shared" ref="P45:P46" si="13">TEXT(INT(O45),"00")</f>
        <v>89</v>
      </c>
      <c r="Q45" s="25" t="str">
        <f t="shared" ref="Q45:Q46" si="14">TEXT((O45-P45)*60,"00")</f>
        <v>56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56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89.933333333333337</v>
      </c>
      <c r="X45" s="22">
        <f t="shared" ref="X45:X46" si="20">IF(R45="",W45,IF(R45="N",IF(U45="E",180+W45,180-W45),IF(U45="E",360-W45,W45)))</f>
        <v>270.06666666666666</v>
      </c>
      <c r="Y45" s="22">
        <f t="shared" ref="Y45:Y46" si="21">RADIANS(X45)</f>
        <v>4.7135525332193522</v>
      </c>
      <c r="Z45" s="64"/>
      <c r="AA45" s="58">
        <f t="shared" ref="AA45:AA46" si="22">-M45*COS(Y45)</f>
        <v>-2.0013117770073967E-2</v>
      </c>
      <c r="AB45" s="58">
        <f t="shared" ref="AB45:AB46" si="23">-M45*SIN(Y45)</f>
        <v>17.199999984753443</v>
      </c>
      <c r="AC45" s="64"/>
      <c r="AD45" s="82">
        <f t="shared" ref="AD45:AD46" si="24">$AA$40/$M$40*M45</f>
        <v>-6.880561050992322E-4</v>
      </c>
      <c r="AE45" s="82">
        <f t="shared" ref="AE45:AE46" si="25">$AB$40/$M$40*M45</f>
        <v>1.3509086434816055E-4</v>
      </c>
      <c r="AF45" s="22">
        <f t="shared" ref="AF45:AF46" si="26">AA45-AD45</f>
        <v>-1.9325061664974736E-2</v>
      </c>
      <c r="AG45" s="22">
        <f t="shared" ref="AG45:AG46" si="27">AB45-AE45</f>
        <v>17.199864893889096</v>
      </c>
      <c r="AH45" s="64"/>
      <c r="AI45" s="25">
        <f t="shared" ref="AI45:AI46" si="28">A45</f>
        <v>4</v>
      </c>
      <c r="AJ45" s="82">
        <f t="shared" ref="AJ45:AJ46" si="29">AJ44+AF44</f>
        <v>721110.23451797606</v>
      </c>
      <c r="AK45" s="82">
        <f t="shared" ref="AK45:AK46" si="30">AK44+AG44</f>
        <v>461567.82148114196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-33.859999999869615</v>
      </c>
      <c r="AO45" s="18">
        <f t="shared" ref="AO45:AO46" si="33">AN45*G45</f>
        <v>582.3919999981515</v>
      </c>
      <c r="AP45" s="9" t="str">
        <f t="shared" ref="AP45:AP46" si="34">D45&amp;","&amp;C45</f>
        <v>461567.82,721110.24</v>
      </c>
    </row>
    <row r="46" spans="1:44" s="46" customFormat="1">
      <c r="A46" s="20">
        <f t="shared" si="2"/>
        <v>5</v>
      </c>
      <c r="B46" s="44"/>
      <c r="C46" s="60">
        <v>721110.22</v>
      </c>
      <c r="D46" s="60">
        <v>461585.02</v>
      </c>
      <c r="E46" s="79"/>
      <c r="F46" s="72">
        <f t="shared" si="3"/>
        <v>16.919999999925494</v>
      </c>
      <c r="G46" s="72">
        <f t="shared" si="4"/>
        <v>0.61000000004423782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16.930992292170377</v>
      </c>
      <c r="N46" s="22">
        <f t="shared" si="11"/>
        <v>3.6036402126899555E-2</v>
      </c>
      <c r="O46" s="22">
        <f t="shared" si="12"/>
        <v>2.064733750707608</v>
      </c>
      <c r="P46" s="24" t="str">
        <f t="shared" si="13"/>
        <v>02</v>
      </c>
      <c r="Q46" s="25" t="str">
        <f t="shared" si="14"/>
        <v>04</v>
      </c>
      <c r="R46" s="23" t="str">
        <f t="shared" si="15"/>
        <v>S</v>
      </c>
      <c r="S46" s="25" t="str">
        <f t="shared" si="16"/>
        <v>02</v>
      </c>
      <c r="T46" s="25" t="str">
        <f t="shared" si="17"/>
        <v>04</v>
      </c>
      <c r="U46" s="24" t="str">
        <f t="shared" si="18"/>
        <v>W</v>
      </c>
      <c r="V46" s="44"/>
      <c r="W46" s="22">
        <f t="shared" si="19"/>
        <v>2.0666666666666669</v>
      </c>
      <c r="X46" s="22">
        <f t="shared" si="20"/>
        <v>2.0666666666666669</v>
      </c>
      <c r="Y46" s="22">
        <f t="shared" si="21"/>
        <v>3.6070137874549484E-2</v>
      </c>
      <c r="Z46" s="64"/>
      <c r="AA46" s="58">
        <f t="shared" si="22"/>
        <v>-16.919979411491099</v>
      </c>
      <c r="AB46" s="58">
        <f t="shared" si="23"/>
        <v>-0.6105708085472431</v>
      </c>
      <c r="AC46" s="64"/>
      <c r="AD46" s="82">
        <f t="shared" si="24"/>
        <v>-6.7729446142404876E-4</v>
      </c>
      <c r="AE46" s="82">
        <f t="shared" si="25"/>
        <v>1.3297795562587289E-4</v>
      </c>
      <c r="AF46" s="22">
        <f t="shared" si="26"/>
        <v>-16.919302117029673</v>
      </c>
      <c r="AG46" s="22">
        <f t="shared" si="27"/>
        <v>-0.61070378650286894</v>
      </c>
      <c r="AH46" s="64"/>
      <c r="AI46" s="25">
        <f t="shared" si="28"/>
        <v>5</v>
      </c>
      <c r="AJ46" s="82">
        <f t="shared" si="29"/>
        <v>721110.21519291436</v>
      </c>
      <c r="AK46" s="82">
        <f t="shared" si="30"/>
        <v>461585.02134603582</v>
      </c>
      <c r="AL46" s="66"/>
      <c r="AM46" s="9" t="str">
        <f t="shared" si="31"/>
        <v>5 - 1</v>
      </c>
      <c r="AN46" s="18">
        <f t="shared" si="32"/>
        <v>-16.919999999925494</v>
      </c>
      <c r="AO46" s="18">
        <f t="shared" si="33"/>
        <v>-10.321200000703055</v>
      </c>
      <c r="AP46" s="9" t="str">
        <f t="shared" si="34"/>
        <v>461585.02,721110.22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94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660.73509999903513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330.36754999951756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2.2549585313290806E-3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31795.625860240965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71.697817792497901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1.5803092217887005E-3</v>
      </c>
      <c r="AB40" s="91">
        <f>SUM(AB42:AB65536)</f>
        <v>1.6085585912684053E-3</v>
      </c>
      <c r="AC40" s="91"/>
      <c r="AD40" s="91">
        <f>SUM(AD42:AD65536)</f>
        <v>1.5803092217887005E-3</v>
      </c>
      <c r="AE40" s="91">
        <f>SUM(AE42:AE65536)</f>
        <v>1.6085585912684053E-3</v>
      </c>
      <c r="AF40" s="91">
        <f>SUM(AF42:AF65536)</f>
        <v>-1.1657341758564144E-15</v>
      </c>
      <c r="AG40" s="91">
        <f>SUM(AG42:AG65536)</f>
        <v>0</v>
      </c>
      <c r="AH40" s="92"/>
      <c r="AI40" s="93">
        <v>1</v>
      </c>
      <c r="AJ40" s="92">
        <f>AJ44+AF44</f>
        <v>721107.10439816001</v>
      </c>
      <c r="AK40" s="92">
        <f>AK44+AG44</f>
        <v>461604.89012719091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135.31999999994878</v>
      </c>
      <c r="G41" s="72">
        <f>IF(D42=0,D41-$D$41,D41-D42)</f>
        <v>865.80999999999767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876.32097915089435</v>
      </c>
      <c r="N41" s="36">
        <f>IF(F41=0,,ATAN(G41/F41))</f>
        <v>1.4157576576566817</v>
      </c>
      <c r="O41" s="36">
        <f>ABS(DEGREES(N41))</f>
        <v>81.116938597055125</v>
      </c>
      <c r="P41" s="37" t="str">
        <f>TEXT(INT(O41),"00")</f>
        <v>81</v>
      </c>
      <c r="Q41" s="38" t="str">
        <f>TEXT((O41-P41)*60,"00")</f>
        <v>07</v>
      </c>
      <c r="R41" s="39" t="str">
        <f>IF(L41="",IF(F41&gt;0,"S","N"),"")</f>
        <v>S</v>
      </c>
      <c r="S41" s="25" t="str">
        <f>IF(L41="",IF(INT(Q41)=60,INT(P41+1),P41),"due")</f>
        <v>81</v>
      </c>
      <c r="T41" s="38" t="str">
        <f>IF(L41="",IF(INT(Q41)=60,"00",Q41),L41)</f>
        <v>07</v>
      </c>
      <c r="U41" s="40" t="str">
        <f>IF(L41="",IF(G41&gt;0,"W","E"),"")</f>
        <v>W</v>
      </c>
      <c r="V41" s="41"/>
      <c r="W41" s="22">
        <f>IF(S41="due",90*(I41+K41),S41+T41/60)</f>
        <v>81.11666666666666</v>
      </c>
      <c r="X41" s="22">
        <f>IF(R41="",W41,IF(R41="N",IF(U41="E",180+W41,180-W41),IF(U41="E",360-W41,W41)))</f>
        <v>81.11666666666666</v>
      </c>
      <c r="Y41" s="22">
        <f>RADIANS(X41)</f>
        <v>1.415752911576067</v>
      </c>
      <c r="Z41" s="64"/>
      <c r="AA41" s="58">
        <f>-M41*COS(Y41)</f>
        <v>-135.32410920248171</v>
      </c>
      <c r="AB41" s="58">
        <f>-M41*SIN(Y41)</f>
        <v>-865.80935775061766</v>
      </c>
      <c r="AC41" s="64"/>
      <c r="AD41" s="22">
        <v>0</v>
      </c>
      <c r="AE41" s="22">
        <v>0</v>
      </c>
      <c r="AF41" s="22">
        <f t="shared" ref="AF41:AG43" si="0">AA41-AD41</f>
        <v>-135.32410920248171</v>
      </c>
      <c r="AG41" s="22">
        <f t="shared" si="0"/>
        <v>-865.80935775061766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721093.3</v>
      </c>
      <c r="D42" s="60">
        <v>461584.41</v>
      </c>
      <c r="E42" s="79"/>
      <c r="F42" s="72">
        <f>IF(C43=0,C42-$C$42,C42-C43)</f>
        <v>-16.919999999925494</v>
      </c>
      <c r="G42" s="72">
        <f>IF(D43=0,D42-$D$42,D42-D43)</f>
        <v>-0.61000000004423782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16.930992292170377</v>
      </c>
      <c r="N42" s="36">
        <f>IF(F42=0,,ATAN(G42/F42))</f>
        <v>3.6036402126899555E-2</v>
      </c>
      <c r="O42" s="36">
        <f>ABS(DEGREES(N42))</f>
        <v>2.064733750707608</v>
      </c>
      <c r="P42" s="37" t="str">
        <f>TEXT(INT(O42),"00")</f>
        <v>02</v>
      </c>
      <c r="Q42" s="38" t="str">
        <f>TEXT((O42-P42)*60,"00")</f>
        <v>04</v>
      </c>
      <c r="R42" s="39" t="str">
        <f>IF(L42="",IF(F42&gt;0,"S","N"),"")</f>
        <v>N</v>
      </c>
      <c r="S42" s="25" t="str">
        <f>IF(L42="",IF(INT(Q42)=60,INT(P42+1),P42),"due")</f>
        <v>02</v>
      </c>
      <c r="T42" s="38" t="str">
        <f>IF(L42="",IF(INT(Q42)=60,"00",Q42),L42)</f>
        <v>04</v>
      </c>
      <c r="U42" s="40" t="str">
        <f>IF(L42="",IF(G42&gt;0,"W","E"),"")</f>
        <v>E</v>
      </c>
      <c r="V42" s="44"/>
      <c r="W42" s="22">
        <f>IF(S42="due",90*(I42+K42),S42+T42/60)</f>
        <v>2.0666666666666669</v>
      </c>
      <c r="X42" s="22">
        <f>IF(R42="",W42,IF(R42="N",IF(U42="E",180+W42,180-W42),IF(U42="E",360-W42,W42)))</f>
        <v>182.06666666666666</v>
      </c>
      <c r="Y42" s="22">
        <f>RADIANS(X42)</f>
        <v>3.1776627914643427</v>
      </c>
      <c r="Z42" s="64"/>
      <c r="AA42" s="58">
        <f>-M42*COS(Y42)</f>
        <v>16.919979411491099</v>
      </c>
      <c r="AB42" s="58">
        <f>-M42*SIN(Y42)</f>
        <v>0.6105708085472431</v>
      </c>
      <c r="AC42" s="64"/>
      <c r="AD42" s="82">
        <f>$AA$40/$M$40*M42</f>
        <v>3.7318016192328086E-4</v>
      </c>
      <c r="AE42" s="82">
        <f>$AB$40/$M$40*M42</f>
        <v>3.7985107425570055E-4</v>
      </c>
      <c r="AF42" s="22">
        <f t="shared" si="0"/>
        <v>16.919606231329176</v>
      </c>
      <c r="AG42" s="22">
        <f t="shared" si="0"/>
        <v>0.61019095747298735</v>
      </c>
      <c r="AH42" s="63"/>
      <c r="AI42" s="38">
        <f>A42</f>
        <v>1</v>
      </c>
      <c r="AJ42" s="82">
        <f t="shared" ref="AJ42:AK44" si="1">AJ41+AF41</f>
        <v>721093.29589079751</v>
      </c>
      <c r="AK42" s="82">
        <f t="shared" si="1"/>
        <v>461584.41064224934</v>
      </c>
      <c r="AL42" s="66"/>
      <c r="AM42" s="9" t="str">
        <f>IF(A43=0,A42&amp;" - 1",A42&amp;" - "&amp;A43)</f>
        <v>1 - 2</v>
      </c>
      <c r="AN42" s="18">
        <f>F42</f>
        <v>-16.919999999925494</v>
      </c>
      <c r="AO42" s="18">
        <f>AN42*G42</f>
        <v>10.321200000703055</v>
      </c>
      <c r="AP42" s="9" t="str">
        <f>D42&amp;","&amp;C42</f>
        <v>461584.41,721093.3</v>
      </c>
    </row>
    <row r="43" spans="1:44">
      <c r="A43" s="20">
        <f>A42+1</f>
        <v>2</v>
      </c>
      <c r="B43" s="44"/>
      <c r="C43" s="60">
        <v>721110.22</v>
      </c>
      <c r="D43" s="60">
        <v>461585.02</v>
      </c>
      <c r="E43" s="79"/>
      <c r="F43" s="72">
        <f>IF(C44=0,C43-$C$42,C43-C44)</f>
        <v>-3.0000000027939677E-2</v>
      </c>
      <c r="G43" s="72">
        <f>IF(D44=0,D43-$D$42,D43-D44)</f>
        <v>-16.949999999953434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16.950026548605258</v>
      </c>
      <c r="N43" s="36">
        <f>IF(F43=0,,ATAN(G43/F43))</f>
        <v>1.569026417136949</v>
      </c>
      <c r="O43" s="36">
        <f>ABS(DEGREES(N43))</f>
        <v>89.898591646480156</v>
      </c>
      <c r="P43" s="37" t="str">
        <f>TEXT(INT(O43),"00")</f>
        <v>89</v>
      </c>
      <c r="Q43" s="38" t="str">
        <f>TEXT((O43-P43)*60,"00")</f>
        <v>54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54</v>
      </c>
      <c r="U43" s="40" t="str">
        <f>IF(L43="",IF(G43&gt;0,"W","E"),"")</f>
        <v>E</v>
      </c>
      <c r="V43" s="44"/>
      <c r="W43" s="22">
        <f>IF(S43="due",90*(I43+K43),S43+T43/60)</f>
        <v>89.9</v>
      </c>
      <c r="X43" s="22">
        <f>IF(R43="",W43,IF(R43="N",IF(U43="E",180+W43,180-W43),IF(U43="E",360-W43,W43)))</f>
        <v>269.89999999999998</v>
      </c>
      <c r="Y43" s="22">
        <f>RADIANS(X43)</f>
        <v>4.7106436511326955</v>
      </c>
      <c r="Z43" s="64"/>
      <c r="AA43" s="58">
        <f>-M43*COS(Y43)</f>
        <v>2.9583362138011441E-2</v>
      </c>
      <c r="AB43" s="58">
        <f>-M43*SIN(Y43)</f>
        <v>16.950000732245048</v>
      </c>
      <c r="AC43" s="64"/>
      <c r="AD43" s="82">
        <f>$AA$40/$M$40*M43</f>
        <v>3.735997006470533E-4</v>
      </c>
      <c r="AE43" s="82">
        <f>$AB$40/$M$40*M43</f>
        <v>3.8027811259047032E-4</v>
      </c>
      <c r="AF43" s="22">
        <f t="shared" si="0"/>
        <v>2.9209762437364388E-2</v>
      </c>
      <c r="AG43" s="22">
        <f t="shared" si="0"/>
        <v>16.949620454132457</v>
      </c>
      <c r="AH43" s="64"/>
      <c r="AI43" s="25">
        <f>A43</f>
        <v>2</v>
      </c>
      <c r="AJ43" s="82">
        <f t="shared" si="1"/>
        <v>721110.2154970289</v>
      </c>
      <c r="AK43" s="82">
        <f t="shared" si="1"/>
        <v>461585.02083320683</v>
      </c>
      <c r="AL43" s="66"/>
      <c r="AM43" s="9" t="str">
        <f>IF(A44=0,A43&amp;" - 1",A43&amp;" - "&amp;A44)</f>
        <v>2 - 3</v>
      </c>
      <c r="AN43" s="18">
        <f>AN42+F42+F43</f>
        <v>-33.869999999878928</v>
      </c>
      <c r="AO43" s="18">
        <f>AN43*G43</f>
        <v>574.09649999637065</v>
      </c>
      <c r="AP43" s="9" t="str">
        <f>D43&amp;","&amp;C43</f>
        <v>461585.02,721110.22</v>
      </c>
    </row>
    <row r="44" spans="1:44" s="46" customFormat="1">
      <c r="A44" s="20">
        <f>A43+1</f>
        <v>3</v>
      </c>
      <c r="B44" s="44"/>
      <c r="C44" s="60">
        <v>721110.25</v>
      </c>
      <c r="D44" s="60">
        <v>461601.97</v>
      </c>
      <c r="E44" s="79"/>
      <c r="F44" s="72">
        <f>IF(C45=0,C44-$C$42,C44-C45)</f>
        <v>3.1400000000139698</v>
      </c>
      <c r="G44" s="72">
        <f>IF(D45=0,D44-$D$42,D44-D45)</f>
        <v>-2.9200000000419095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4.2878899239990389</v>
      </c>
      <c r="N44" s="22">
        <f>IF(F44=0,,ATAN(G44/F44))</f>
        <v>-0.74911046927248981</v>
      </c>
      <c r="O44" s="22">
        <f>ABS(DEGREES(N44))</f>
        <v>42.920868278378208</v>
      </c>
      <c r="P44" s="24" t="str">
        <f>TEXT(INT(O44),"00")</f>
        <v>42</v>
      </c>
      <c r="Q44" s="25" t="str">
        <f>TEXT((O44-P44)*60,"00")</f>
        <v>55</v>
      </c>
      <c r="R44" s="23" t="str">
        <f>IF(L44="",IF(F44&gt;0,"S","N"),"")</f>
        <v>S</v>
      </c>
      <c r="S44" s="25" t="str">
        <f>IF(L44="",IF(INT(Q44)=60,INT(P44+1),P44),"due")</f>
        <v>42</v>
      </c>
      <c r="T44" s="25" t="str">
        <f>IF(L44="",IF(INT(Q44)=60,"00",Q44),L44)</f>
        <v>55</v>
      </c>
      <c r="U44" s="24" t="str">
        <f>IF(L44="",IF(G44&gt;0,"W","E"),"")</f>
        <v>E</v>
      </c>
      <c r="V44" s="44"/>
      <c r="W44" s="22">
        <f>IF(S44="due",90*(I44+K44),S44+T44/60)</f>
        <v>42.916666666666664</v>
      </c>
      <c r="X44" s="22">
        <f>IF(R44="",W44,IF(R44="N",IF(U44="E",180+W44,180-W44),IF(U44="E",360-W44,W44)))</f>
        <v>317.08333333333331</v>
      </c>
      <c r="Y44" s="22">
        <f>RADIANS(X44)</f>
        <v>5.534148169865353</v>
      </c>
      <c r="Z44" s="64"/>
      <c r="AA44" s="58">
        <f>-M44*COS(Y44)</f>
        <v>-3.140214120889095</v>
      </c>
      <c r="AB44" s="58">
        <f>-M44*SIN(Y44)</f>
        <v>2.9197697298419292</v>
      </c>
      <c r="AC44" s="64"/>
      <c r="AD44" s="82">
        <f>$AA$40/$M$40*M44</f>
        <v>9.4510435568926862E-5</v>
      </c>
      <c r="AE44" s="82">
        <f>$AB$40/$M$40*M44</f>
        <v>9.619988987145413E-5</v>
      </c>
      <c r="AF44" s="22">
        <f>AA44-AD44</f>
        <v>-3.1403086313246638</v>
      </c>
      <c r="AG44" s="22">
        <f>AB44-AE44</f>
        <v>2.9196735299520578</v>
      </c>
      <c r="AH44" s="64"/>
      <c r="AI44" s="25">
        <f>A44</f>
        <v>3</v>
      </c>
      <c r="AJ44" s="82">
        <f t="shared" si="1"/>
        <v>721110.24470679136</v>
      </c>
      <c r="AK44" s="82">
        <f t="shared" si="1"/>
        <v>461601.97045366094</v>
      </c>
      <c r="AL44" s="66"/>
      <c r="AM44" s="9" t="str">
        <f>IF(A45=0,A44&amp;" - 1",A44&amp;" - "&amp;A45)</f>
        <v>3 - 4</v>
      </c>
      <c r="AN44" s="18">
        <f>AN43+F43+F44</f>
        <v>-30.759999999892898</v>
      </c>
      <c r="AO44" s="18">
        <f>AN44*G44</f>
        <v>89.819200000976394</v>
      </c>
      <c r="AP44" s="9" t="str">
        <f>D44&amp;","&amp;C44</f>
        <v>461601.97,721110.25</v>
      </c>
    </row>
    <row r="45" spans="1:44" s="46" customFormat="1">
      <c r="A45" s="20">
        <f t="shared" ref="A45:A46" si="2">A44+1</f>
        <v>4</v>
      </c>
      <c r="B45" s="44"/>
      <c r="C45" s="60">
        <v>721107.11</v>
      </c>
      <c r="D45" s="60">
        <v>461604.89</v>
      </c>
      <c r="E45" s="79"/>
      <c r="F45" s="72">
        <f t="shared" ref="F45:F46" si="3">IF(C46=0,C45-$C$42,C45-C46)</f>
        <v>13.380000000004657</v>
      </c>
      <c r="G45" s="72">
        <f t="shared" ref="G45:G46" si="4">IF(D46=0,D45-$D$42,D45-D46)</f>
        <v>0.34000000002561137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13.384319183288406</v>
      </c>
      <c r="N45" s="22">
        <f t="shared" ref="N45:N46" si="11">IF(F45=0,,ATAN(G45/F45))</f>
        <v>2.5405593911417838E-2</v>
      </c>
      <c r="O45" s="22">
        <f t="shared" ref="O45:O46" si="12">ABS(DEGREES(N45))</f>
        <v>1.4556333071475032</v>
      </c>
      <c r="P45" s="24" t="str">
        <f t="shared" ref="P45:P46" si="13">TEXT(INT(O45),"00")</f>
        <v>01</v>
      </c>
      <c r="Q45" s="25" t="str">
        <f t="shared" ref="Q45:Q46" si="14">TEXT((O45-P45)*60,"00")</f>
        <v>27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27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1.45</v>
      </c>
      <c r="X45" s="22">
        <f t="shared" ref="X45:X46" si="20">IF(R45="",W45,IF(R45="N",IF(U45="E",180+W45,180-W45),IF(U45="E",360-W45,W45)))</f>
        <v>1.45</v>
      </c>
      <c r="Y45" s="22">
        <f t="shared" ref="Y45:Y46" si="21">RADIANS(X45)</f>
        <v>2.5307274153917779E-2</v>
      </c>
      <c r="Z45" s="64"/>
      <c r="AA45" s="58">
        <f t="shared" ref="AA45:AA46" si="22">-M45*COS(Y45)</f>
        <v>-13.380033364051434</v>
      </c>
      <c r="AB45" s="58">
        <f t="shared" ref="AB45:AB46" si="23">-M45*SIN(Y45)</f>
        <v>-0.3386844800290279</v>
      </c>
      <c r="AC45" s="64"/>
      <c r="AD45" s="82">
        <f t="shared" ref="AD45:AD46" si="24">$AA$40/$M$40*M45</f>
        <v>2.9500706833126585E-4</v>
      </c>
      <c r="AE45" s="82">
        <f t="shared" ref="AE45:AE46" si="25">$AB$40/$M$40*M45</f>
        <v>3.0028057022413065E-4</v>
      </c>
      <c r="AF45" s="22">
        <f t="shared" ref="AF45:AF46" si="26">AA45-AD45</f>
        <v>-13.380328371119765</v>
      </c>
      <c r="AG45" s="22">
        <f t="shared" ref="AG45:AG46" si="27">AB45-AE45</f>
        <v>-0.33898476059925203</v>
      </c>
      <c r="AH45" s="64"/>
      <c r="AI45" s="25">
        <f t="shared" ref="AI45:AI46" si="28">A45</f>
        <v>4</v>
      </c>
      <c r="AJ45" s="82">
        <f t="shared" ref="AJ45:AJ46" si="29">AJ44+AF44</f>
        <v>721107.10439816001</v>
      </c>
      <c r="AK45" s="82">
        <f t="shared" ref="AK45:AK46" si="30">AK44+AG44</f>
        <v>461604.89012719091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-14.239999999874271</v>
      </c>
      <c r="AO45" s="18">
        <f t="shared" ref="AO45:AO46" si="33">AN45*G45</f>
        <v>-4.8416000003219581</v>
      </c>
      <c r="AP45" s="9" t="str">
        <f t="shared" ref="AP45:AP46" si="34">D45&amp;","&amp;C45</f>
        <v>461604.89,721107.11</v>
      </c>
    </row>
    <row r="46" spans="1:44" s="46" customFormat="1">
      <c r="A46" s="20">
        <f t="shared" si="2"/>
        <v>5</v>
      </c>
      <c r="B46" s="44"/>
      <c r="C46" s="60">
        <v>721093.73</v>
      </c>
      <c r="D46" s="60">
        <v>461604.55</v>
      </c>
      <c r="E46" s="79"/>
      <c r="F46" s="72">
        <f t="shared" si="3"/>
        <v>0.42999999993480742</v>
      </c>
      <c r="G46" s="72">
        <f t="shared" si="4"/>
        <v>20.14000000001397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20.144589844434822</v>
      </c>
      <c r="N46" s="22">
        <f t="shared" si="11"/>
        <v>1.5494490239201217</v>
      </c>
      <c r="O46" s="22">
        <f t="shared" si="12"/>
        <v>88.776889641287909</v>
      </c>
      <c r="P46" s="24" t="str">
        <f t="shared" si="13"/>
        <v>88</v>
      </c>
      <c r="Q46" s="25" t="str">
        <f t="shared" si="14"/>
        <v>47</v>
      </c>
      <c r="R46" s="23" t="str">
        <f t="shared" si="15"/>
        <v>S</v>
      </c>
      <c r="S46" s="25" t="str">
        <f t="shared" si="16"/>
        <v>88</v>
      </c>
      <c r="T46" s="25" t="str">
        <f t="shared" si="17"/>
        <v>47</v>
      </c>
      <c r="U46" s="24" t="str">
        <f t="shared" si="18"/>
        <v>W</v>
      </c>
      <c r="V46" s="44"/>
      <c r="W46" s="22">
        <f t="shared" si="19"/>
        <v>88.783333333333331</v>
      </c>
      <c r="X46" s="22">
        <f t="shared" si="20"/>
        <v>88.783333333333331</v>
      </c>
      <c r="Y46" s="22">
        <f t="shared" si="21"/>
        <v>1.5495614875622989</v>
      </c>
      <c r="Z46" s="64"/>
      <c r="AA46" s="58">
        <f t="shared" si="22"/>
        <v>-0.42773497946679445</v>
      </c>
      <c r="AB46" s="58">
        <f t="shared" si="23"/>
        <v>-20.140048232013925</v>
      </c>
      <c r="AC46" s="64"/>
      <c r="AD46" s="82">
        <f t="shared" si="24"/>
        <v>4.4401185531817362E-4</v>
      </c>
      <c r="AE46" s="82">
        <f t="shared" si="25"/>
        <v>4.5194894432664957E-4</v>
      </c>
      <c r="AF46" s="22">
        <f t="shared" si="26"/>
        <v>-0.42817899132211262</v>
      </c>
      <c r="AG46" s="22">
        <f t="shared" si="27"/>
        <v>-20.140500180958252</v>
      </c>
      <c r="AH46" s="64"/>
      <c r="AI46" s="25">
        <f t="shared" si="28"/>
        <v>5</v>
      </c>
      <c r="AJ46" s="82">
        <f t="shared" si="29"/>
        <v>721093.72406978894</v>
      </c>
      <c r="AK46" s="82">
        <f t="shared" si="30"/>
        <v>461604.55114243034</v>
      </c>
      <c r="AL46" s="66"/>
      <c r="AM46" s="9" t="str">
        <f t="shared" si="31"/>
        <v>5 - 1</v>
      </c>
      <c r="AN46" s="18">
        <f t="shared" si="32"/>
        <v>-0.42999999993480742</v>
      </c>
      <c r="AO46" s="18">
        <f t="shared" si="33"/>
        <v>-8.6601999986930291</v>
      </c>
      <c r="AP46" s="9" t="str">
        <f t="shared" si="34"/>
        <v>461604.55,721093.73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3536</vt:lpstr>
      <vt:lpstr>3537</vt:lpstr>
      <vt:lpstr>3538</vt:lpstr>
      <vt:lpstr>3539</vt:lpstr>
      <vt:lpstr>3540</vt:lpstr>
      <vt:lpstr>3541</vt:lpstr>
      <vt:lpstr>3542</vt:lpstr>
      <vt:lpstr>3543</vt:lpstr>
      <vt:lpstr>3544</vt:lpstr>
      <vt:lpstr>3545</vt:lpstr>
      <vt:lpstr>'3536'!Print_Area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2007-05-17T06:49:56Z</dcterms:modified>
</cp:coreProperties>
</file>