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3546" sheetId="2" r:id="rId1"/>
    <sheet name="3547" sheetId="4" r:id="rId2"/>
    <sheet name="3548" sheetId="5" r:id="rId3"/>
    <sheet name="3549" sheetId="6" r:id="rId4"/>
    <sheet name="3550" sheetId="7" r:id="rId5"/>
    <sheet name="3551" sheetId="8" r:id="rId6"/>
    <sheet name="3552" sheetId="9" r:id="rId7"/>
    <sheet name="3553" sheetId="10" r:id="rId8"/>
    <sheet name="3554" sheetId="11" r:id="rId9"/>
    <sheet name="3555" sheetId="3" r:id="rId10"/>
  </sheets>
  <definedNames>
    <definedName name="_xlnm.Print_Area" localSheetId="0">'3546'!$A$1:$AJ$43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5" i="11"/>
  <c r="G45"/>
  <c r="F45"/>
  <c r="N45" s="1"/>
  <c r="O45" s="1"/>
  <c r="A45"/>
  <c r="AM45" s="1"/>
  <c r="AP45" i="10"/>
  <c r="G45"/>
  <c r="F45"/>
  <c r="N45" s="1"/>
  <c r="O45" s="1"/>
  <c r="A45"/>
  <c r="AM45" s="1"/>
  <c r="AP45" i="9"/>
  <c r="G45"/>
  <c r="F45"/>
  <c r="N45" s="1"/>
  <c r="O45" s="1"/>
  <c r="A45"/>
  <c r="AM45" s="1"/>
  <c r="AP45" i="8"/>
  <c r="G45"/>
  <c r="F45"/>
  <c r="N45" s="1"/>
  <c r="O45" s="1"/>
  <c r="A45"/>
  <c r="AM45" s="1"/>
  <c r="AP45" i="7"/>
  <c r="G45"/>
  <c r="F45"/>
  <c r="N45" s="1"/>
  <c r="O45" s="1"/>
  <c r="A45"/>
  <c r="AM45" s="1"/>
  <c r="AP45" i="6"/>
  <c r="G45"/>
  <c r="F45"/>
  <c r="N45" s="1"/>
  <c r="O45" s="1"/>
  <c r="A45"/>
  <c r="AM45" s="1"/>
  <c r="AP45" i="5"/>
  <c r="G45"/>
  <c r="F45"/>
  <c r="N45" s="1"/>
  <c r="O45" s="1"/>
  <c r="A45"/>
  <c r="AM45" s="1"/>
  <c r="AP45" i="4"/>
  <c r="G45"/>
  <c r="F45"/>
  <c r="N45" s="1"/>
  <c r="O45" s="1"/>
  <c r="A45"/>
  <c r="AM45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5"/>
  <c r="AB42" i="10"/>
  <c r="AA42"/>
  <c r="AB44"/>
  <c r="AA44"/>
  <c r="AB43"/>
  <c r="AA43"/>
  <c r="AB41"/>
  <c r="AG41" s="1"/>
  <c r="AK42" s="1"/>
  <c r="AA41"/>
  <c r="AF41" s="1"/>
  <c r="AJ42" s="1"/>
  <c r="M40"/>
  <c r="L45"/>
  <c r="AB42" i="9"/>
  <c r="AA42"/>
  <c r="AB44"/>
  <c r="AA44"/>
  <c r="AB43"/>
  <c r="AA43"/>
  <c r="AB41"/>
  <c r="AG41" s="1"/>
  <c r="AK42" s="1"/>
  <c r="AA41"/>
  <c r="AF41" s="1"/>
  <c r="AJ42" s="1"/>
  <c r="M40"/>
  <c r="L45"/>
  <c r="AB42" i="8"/>
  <c r="AA42"/>
  <c r="AB44"/>
  <c r="AA44"/>
  <c r="AB43"/>
  <c r="AA43"/>
  <c r="AB41"/>
  <c r="AG41" s="1"/>
  <c r="AK42" s="1"/>
  <c r="AA41"/>
  <c r="AF41" s="1"/>
  <c r="AJ42" s="1"/>
  <c r="M40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5" i="9"/>
  <c r="T45"/>
  <c r="S45"/>
  <c r="W45" s="1"/>
  <c r="R45"/>
  <c r="X45" s="1"/>
  <c r="Y45" s="1"/>
  <c r="U45" i="8"/>
  <c r="T45"/>
  <c r="S45"/>
  <c r="W45" s="1"/>
  <c r="R45"/>
  <c r="X45" s="1"/>
  <c r="Y45" s="1"/>
  <c r="U45" i="7"/>
  <c r="T45"/>
  <c r="S45"/>
  <c r="W45" s="1"/>
  <c r="R45"/>
  <c r="X45" s="1"/>
  <c r="Y45" s="1"/>
  <c r="U45" i="6"/>
  <c r="T45"/>
  <c r="S45"/>
  <c r="W45" s="1"/>
  <c r="R45"/>
  <c r="X45" s="1"/>
  <c r="Y45" s="1"/>
  <c r="U45" i="5"/>
  <c r="T45"/>
  <c r="S45"/>
  <c r="W45" s="1"/>
  <c r="R45"/>
  <c r="X45" s="1"/>
  <c r="Y45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5" i="3" l="1"/>
  <c r="AA45"/>
  <c r="AB45" i="11"/>
  <c r="AA45"/>
  <c r="AB45" i="10"/>
  <c r="AA45"/>
  <c r="AB45" i="9"/>
  <c r="AA45"/>
  <c r="AB45" i="8"/>
  <c r="AA45"/>
  <c r="AB45" i="7"/>
  <c r="AA45"/>
  <c r="AB45" i="6"/>
  <c r="AA45"/>
  <c r="AB45" i="5"/>
  <c r="AA45"/>
  <c r="AB45" i="4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0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9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8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0"/>
  <c r="AK45"/>
  <c r="AK40"/>
  <c r="AJ45" i="10"/>
  <c r="AJ40"/>
  <c r="AK45"/>
  <c r="AK40"/>
  <c r="AJ45" i="9"/>
  <c r="AJ40"/>
  <c r="AK45"/>
  <c r="AK40"/>
  <c r="AJ45" i="8"/>
  <c r="AJ40"/>
  <c r="AK45"/>
  <c r="AK40"/>
  <c r="AJ45" i="7"/>
  <c r="AJ40"/>
  <c r="AK45"/>
  <c r="AK40"/>
  <c r="AJ45" i="6"/>
  <c r="AJ40"/>
  <c r="AK45"/>
  <c r="AK40"/>
  <c r="AJ45" i="5"/>
  <c r="AJ40"/>
  <c r="AK45"/>
  <c r="AK40"/>
  <c r="AJ45" i="4"/>
  <c r="AJ40"/>
  <c r="AK45"/>
  <c r="AK40"/>
  <c r="AJ40" i="2"/>
  <c r="AJ45"/>
  <c r="AK40"/>
  <c r="AK45"/>
</calcChain>
</file>

<file path=xl/sharedStrings.xml><?xml version="1.0" encoding="utf-8"?>
<sst xmlns="http://schemas.openxmlformats.org/spreadsheetml/2006/main" count="930" uniqueCount="98">
  <si>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</si>
  <si>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</si>
  <si>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</si>
  <si>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</si>
  <si>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</si>
  <si>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</si>
  <si>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</si>
  <si>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</si>
  <si>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</si>
  <si>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</si>
  <si>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</si>
  <si>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</si>
  <si>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</si>
  <si>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</si>
  <si>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</si>
  <si>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</si>
  <si>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</si>
  <si>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</si>
  <si>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</si>
  <si>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</si>
  <si>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</si>
  <si>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</si>
  <si>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</si>
  <si>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</si>
  <si>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</si>
  <si>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</si>
  <si>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</si>
  <si>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</si>
  <si>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</si>
  <si>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</si>
  <si>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</si>
  <si>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</si>
  <si>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</si>
  <si>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</si>
  <si>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</si>
  <si>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</si>
  <si>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</si>
  <si>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</si>
  <si>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</si>
  <si>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</si>
  <si>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</si>
  <si>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</si>
  <si>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</si>
  <si>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</si>
  <si>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</si>
  <si>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</si>
  <si>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</si>
  <si>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</si>
  <si>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</si>
  <si>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</si>
  <si>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</si>
  <si>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</si>
  <si>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</si>
  <si>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</si>
  <si>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</si>
  <si>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</si>
  <si>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</si>
  <si>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3546</t>
  </si>
  <si>
    <t>Durana, Leodegario</t>
  </si>
  <si>
    <t>409 C-4</t>
  </si>
  <si>
    <t>6 31 N. 124 39 E.</t>
  </si>
  <si>
    <t>Poblacio</t>
  </si>
  <si>
    <t>Norala</t>
  </si>
  <si>
    <t>South Cotabato</t>
  </si>
  <si>
    <t>Mindanao</t>
  </si>
  <si>
    <t>M.R. Malate</t>
  </si>
  <si>
    <t>June 29, 1970</t>
  </si>
  <si>
    <t>354.32</t>
  </si>
  <si>
    <t>BLLM 1</t>
  </si>
  <si>
    <t>3547</t>
  </si>
  <si>
    <t>Durana, Samuel</t>
  </si>
  <si>
    <t>Poblacion</t>
  </si>
  <si>
    <t>330.18</t>
  </si>
  <si>
    <t>3548</t>
  </si>
  <si>
    <t>Ebron, Cresencia</t>
  </si>
  <si>
    <t>321.46</t>
  </si>
  <si>
    <t>3549</t>
  </si>
  <si>
    <t>Sornito, Felicitas</t>
  </si>
  <si>
    <t>June 26, 1970</t>
  </si>
  <si>
    <t>333.11</t>
  </si>
  <si>
    <t>3550</t>
  </si>
  <si>
    <t>Cubar, Eustaquia</t>
  </si>
  <si>
    <t>336.58</t>
  </si>
  <si>
    <t>3551</t>
  </si>
  <si>
    <t>Sim, Nelia</t>
  </si>
  <si>
    <t>326.52</t>
  </si>
  <si>
    <t>3552</t>
  </si>
  <si>
    <t>Gallego, Eugenio</t>
  </si>
  <si>
    <t>325.58</t>
  </si>
  <si>
    <t>3553</t>
  </si>
  <si>
    <t>Gacuma, Dominador</t>
  </si>
  <si>
    <t>334.75</t>
  </si>
  <si>
    <t>3554</t>
  </si>
  <si>
    <t>Suprenio, Joaquin</t>
  </si>
  <si>
    <t>331.12</t>
  </si>
  <si>
    <t>3555</t>
  </si>
  <si>
    <t>Galve, Lazaro</t>
  </si>
  <si>
    <t>327.26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</si>
</sst>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990.64990000779312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495.32495000389656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2.580802564604928E-3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95360.214474329114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95000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95000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246.10588607662456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2.5182046933229785E-3</v>
      </c>
      <c r="AB40" s="91">
        <f>SUM(AB42:AB65536)</f>
        <v>5.6496637067837696E-4</v>
      </c>
      <c r="AC40" s="91"/>
      <c r="AD40" s="91">
        <f>SUM(AD42:AD65536)</f>
        <v>2.518204693322978E-3</v>
      </c>
      <c r="AE40" s="91">
        <f>SUM(AE42:AE65536)</f>
        <v>5.6496637067837696E-4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721096.03363047796</v>
      </c>
      <c r="AK40" s="92">
        <f>AK44+AG44</f>
        <v>461562.38038397278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135.31999999994878</v>
      </c>
      <c r="G41" s="72">
        <f>IF(D42=0,D41-$D$41,D41-D42)</f>
        <v>865.80999999999767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876.32097915089435</v>
      </c>
      <c r="N41" s="36">
        <f>IF(F41=0,,ATAN(G41/F41))</f>
        <v>1.4157576576566817</v>
      </c>
      <c r="O41" s="36">
        <f>ABS(DEGREES(N41))</f>
        <v>81.116938597055125</v>
      </c>
      <c r="P41" s="37" t="str">
        <f>TEXT(INT(O41),"00")</f>
        <v>81</v>
      </c>
      <c r="Q41" s="38" t="str">
        <f>TEXT((O41-P41)*60,"00")</f>
        <v>07</v>
      </c>
      <c r="R41" s="39" t="str">
        <f>IF(L41="",IF(F41&gt;0,"S","N"),"")</f>
        <v>S</v>
      </c>
      <c r="S41" s="25" t="str">
        <f>IF(L41="",IF(INT(Q41)=60,INT(P41+1),P41),"due")</f>
        <v>81</v>
      </c>
      <c r="T41" s="38" t="str">
        <f>IF(L41="",IF(INT(Q41)=60,"00",Q41),L41)</f>
        <v>07</v>
      </c>
      <c r="U41" s="40" t="str">
        <f>IF(L41="",IF(G41&gt;0,"W","E"),"")</f>
        <v>W</v>
      </c>
      <c r="V41" s="41"/>
      <c r="W41" s="22">
        <f>IF(S41="due",90*(I41+K41),S41+T41/60)</f>
        <v>81.11666666666666</v>
      </c>
      <c r="X41" s="22">
        <f>IF(R41="",W41,IF(R41="N",IF(U41="E",180+W41,180-W41),IF(U41="E",360-W41,W41)))</f>
        <v>81.11666666666666</v>
      </c>
      <c r="Y41" s="22">
        <f>RADIANS(X41)</f>
        <v>1.415752911576067</v>
      </c>
      <c r="Z41" s="64"/>
      <c r="AA41" s="58">
        <f>-M41*COS(Y41)</f>
        <v>-135.32410920248171</v>
      </c>
      <c r="AB41" s="58">
        <f>-M41*SIN(Y41)</f>
        <v>-865.80935775061766</v>
      </c>
      <c r="AC41" s="64"/>
      <c r="AD41" s="22">
        <v>0</v>
      </c>
      <c r="AE41" s="22">
        <v>0</v>
      </c>
      <c r="AF41" s="22">
        <f t="shared" ref="AF41:AG43" si="0">AA41-AD41</f>
        <v>-135.32410920248171</v>
      </c>
      <c r="AG41" s="22">
        <f t="shared" si="0"/>
        <v>-865.80935775061766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721093.3</v>
      </c>
      <c r="D42" s="60">
        <v>461584.41</v>
      </c>
      <c r="E42" s="79"/>
      <c r="F42" s="72">
        <f>IF(C43=0,C42-$C$42,C42-C43)</f>
        <v>15.090000000083819</v>
      </c>
      <c r="G42" s="72">
        <f>IF(D43=0,D42-$D$42,D42-D43)</f>
        <v>100.5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101.62656198062852</v>
      </c>
      <c r="N42" s="36">
        <f>IF(F42=0,,ATAN(G42/F42))</f>
        <v>1.4217604129622046</v>
      </c>
      <c r="O42" s="36">
        <f>ABS(DEGREES(N42))</f>
        <v>81.460871141511348</v>
      </c>
      <c r="P42" s="37" t="str">
        <f>TEXT(INT(O42),"00")</f>
        <v>81</v>
      </c>
      <c r="Q42" s="38" t="str">
        <f>TEXT((O42-P42)*60,"00")</f>
        <v>28</v>
      </c>
      <c r="R42" s="39" t="str">
        <f>IF(L42="",IF(F42&gt;0,"S","N"),"")</f>
        <v>S</v>
      </c>
      <c r="S42" s="25" t="str">
        <f>IF(L42="",IF(INT(Q42)=60,INT(P42+1),P42),"due")</f>
        <v>81</v>
      </c>
      <c r="T42" s="38" t="str">
        <f>IF(L42="",IF(INT(Q42)=60,"00",Q42),L42)</f>
        <v>28</v>
      </c>
      <c r="U42" s="40" t="str">
        <f>IF(L42="",IF(G42&gt;0,"W","E"),"")</f>
        <v>W</v>
      </c>
      <c r="V42" s="44"/>
      <c r="W42" s="22">
        <f>IF(S42="due",90*(I42+K42),S42+T42/60)</f>
        <v>81.466666666666669</v>
      </c>
      <c r="X42" s="22">
        <f>IF(R42="",W42,IF(R42="N",IF(U42="E",180+W42,180-W42),IF(U42="E",360-W42,W42)))</f>
        <v>81.466666666666669</v>
      </c>
      <c r="Y42" s="22">
        <f>RADIANS(X42)</f>
        <v>1.4218615639580472</v>
      </c>
      <c r="Z42" s="64"/>
      <c r="AA42" s="58">
        <f>-M42*COS(Y42)</f>
        <v>-15.079834247822115</v>
      </c>
      <c r="AB42" s="58">
        <f>-M42*SIN(Y42)</f>
        <v>-100.50152585439059</v>
      </c>
      <c r="AC42" s="64"/>
      <c r="AD42" s="82">
        <f>$AA$40/$M$40*M42</f>
        <v>1.0398633264147865E-3</v>
      </c>
      <c r="AE42" s="82">
        <f>$AB$40/$M$40*M42</f>
        <v>2.3329628885365464E-4</v>
      </c>
      <c r="AF42" s="22">
        <f t="shared" si="0"/>
        <v>-15.08087411114853</v>
      </c>
      <c r="AG42" s="22">
        <f t="shared" si="0"/>
        <v>-100.50175915067945</v>
      </c>
      <c r="AH42" s="63"/>
      <c r="AI42" s="38">
        <f>A42</f>
        <v>1</v>
      </c>
      <c r="AJ42" s="82">
        <f t="shared" ref="AJ42:AK44" si="1">AJ41+AF41</f>
        <v>721093.29589079751</v>
      </c>
      <c r="AK42" s="82">
        <f t="shared" si="1"/>
        <v>461584.41064224934</v>
      </c>
      <c r="AL42" s="66"/>
      <c r="AM42" s="9" t="str">
        <f>IF(A43=0,A42&amp;" - 1",A42&amp;" - "&amp;A43)</f>
        <v>1 - 2</v>
      </c>
      <c r="AN42" s="18">
        <f>F42</f>
        <v>15.090000000083819</v>
      </c>
      <c r="AO42" s="18">
        <f>AN42*G42</f>
        <v>1516.5450000084238</v>
      </c>
      <c r="AP42" s="9" t="str">
        <f>D42&amp;","&amp;C42</f>
        <v>461584.41,721093.3</v>
      </c>
    </row>
    <row r="43" spans="1:44">
      <c r="A43" s="20">
        <f>A42+1</f>
        <v>2</v>
      </c>
      <c r="B43" s="44"/>
      <c r="C43" s="60">
        <v>721078.21</v>
      </c>
      <c r="D43" s="60">
        <v>461483.91</v>
      </c>
      <c r="E43" s="79"/>
      <c r="F43" s="72">
        <f>IF(C44=0,C43-$C$42,C43-C44)</f>
        <v>-8.0000000074505806E-2</v>
      </c>
      <c r="G43" s="72">
        <f>IF(D44=0,D43-$D$42,D43-D44)</f>
        <v>21.119999999995343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21.120151514603659</v>
      </c>
      <c r="N43" s="36">
        <f>IF(F43=0,,ATAN(G43/F43))</f>
        <v>-1.5670084661195274</v>
      </c>
      <c r="O43" s="36">
        <f>ABS(DEGREES(N43))</f>
        <v>89.782971569917777</v>
      </c>
      <c r="P43" s="37" t="str">
        <f>TEXT(INT(O43),"00")</f>
        <v>89</v>
      </c>
      <c r="Q43" s="38" t="str">
        <f>TEXT((O43-P43)*60,"00")</f>
        <v>47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47</v>
      </c>
      <c r="U43" s="40" t="str">
        <f>IF(L43="",IF(G43&gt;0,"W","E"),"")</f>
        <v>W</v>
      </c>
      <c r="V43" s="44"/>
      <c r="W43" s="22">
        <f>IF(S43="due",90*(I43+K43),S43+T43/60)</f>
        <v>89.783333333333331</v>
      </c>
      <c r="X43" s="22">
        <f>IF(R43="",W43,IF(R43="N",IF(U43="E",180+W43,180-W43),IF(U43="E",360-W43,W43)))</f>
        <v>90.216666666666669</v>
      </c>
      <c r="Y43" s="22">
        <f>RADIANS(X43)</f>
        <v>1.5745778735075511</v>
      </c>
      <c r="Z43" s="64"/>
      <c r="AA43" s="58">
        <f>-M43*COS(Y43)</f>
        <v>7.9866649180376934E-2</v>
      </c>
      <c r="AB43" s="58">
        <f>-M43*SIN(Y43)</f>
        <v>-21.120000504691376</v>
      </c>
      <c r="AC43" s="64"/>
      <c r="AD43" s="82">
        <f>$AA$40/$M$40*M43</f>
        <v>2.1610561825899746E-4</v>
      </c>
      <c r="AE43" s="82">
        <f>$AB$40/$M$40*M43</f>
        <v>4.8483908855670346E-5</v>
      </c>
      <c r="AF43" s="22">
        <f t="shared" si="0"/>
        <v>7.965054356211794E-2</v>
      </c>
      <c r="AG43" s="22">
        <f t="shared" si="0"/>
        <v>-21.120048988600232</v>
      </c>
      <c r="AH43" s="64"/>
      <c r="AI43" s="25">
        <f>A43</f>
        <v>2</v>
      </c>
      <c r="AJ43" s="82">
        <f t="shared" si="1"/>
        <v>721078.21501668636</v>
      </c>
      <c r="AK43" s="82">
        <f t="shared" si="1"/>
        <v>461483.90888309863</v>
      </c>
      <c r="AL43" s="66"/>
      <c r="AM43" s="9" t="str">
        <f>IF(A44=0,A43&amp;" - 1",A43&amp;" - "&amp;A44)</f>
        <v>2 - 3</v>
      </c>
      <c r="AN43" s="18">
        <f>AN42+F42+F43</f>
        <v>30.100000000093132</v>
      </c>
      <c r="AO43" s="18">
        <f>AN43*G43</f>
        <v>635.71200000182682</v>
      </c>
      <c r="AP43" s="9" t="str">
        <f>D43&amp;","&amp;C43</f>
        <v>461483.91,721078.21</v>
      </c>
    </row>
    <row r="44" spans="1:44" s="46" customFormat="1">
      <c r="A44" s="20">
        <f>A43+1</f>
        <v>3</v>
      </c>
      <c r="B44" s="44"/>
      <c r="C44" s="60">
        <v>721078.29</v>
      </c>
      <c r="D44" s="60">
        <v>461462.79</v>
      </c>
      <c r="E44" s="79"/>
      <c r="F44" s="72">
        <f>IF(C45=0,C44-$C$42,C44-C45)</f>
        <v>-17.75</v>
      </c>
      <c r="G44" s="72">
        <f>IF(D45=0,D44-$D$42,D44-D45)</f>
        <v>-99.590000000025611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101.15943159194352</v>
      </c>
      <c r="N44" s="22">
        <f>IF(F44=0,,ATAN(G44/F44))</f>
        <v>1.3944176448015391</v>
      </c>
      <c r="O44" s="22">
        <f>ABS(DEGREES(N44))</f>
        <v>79.894245925700531</v>
      </c>
      <c r="P44" s="24" t="str">
        <f>TEXT(INT(O44),"00")</f>
        <v>79</v>
      </c>
      <c r="Q44" s="25" t="str">
        <f>TEXT((O44-P44)*60,"00")</f>
        <v>54</v>
      </c>
      <c r="R44" s="23" t="str">
        <f>IF(L44="",IF(F44&gt;0,"S","N"),"")</f>
        <v>N</v>
      </c>
      <c r="S44" s="25" t="str">
        <f>IF(L44="",IF(INT(Q44)=60,INT(P44+1),P44),"due")</f>
        <v>79</v>
      </c>
      <c r="T44" s="25" t="str">
        <f>IF(L44="",IF(INT(Q44)=60,"00",Q44),L44)</f>
        <v>54</v>
      </c>
      <c r="U44" s="24" t="str">
        <f>IF(L44="",IF(G44&gt;0,"W","E"),"")</f>
        <v>E</v>
      </c>
      <c r="V44" s="44"/>
      <c r="W44" s="22">
        <f>IF(S44="due",90*(I44+K44),S44+T44/60)</f>
        <v>79.900000000000006</v>
      </c>
      <c r="X44" s="22">
        <f>IF(R44="",W44,IF(R44="N",IF(U44="E",180+W44,180-W44),IF(U44="E",360-W44,W44)))</f>
        <v>259.89999999999998</v>
      </c>
      <c r="Y44" s="22">
        <f>RADIANS(X44)</f>
        <v>4.5361107259332618</v>
      </c>
      <c r="Z44" s="64"/>
      <c r="AA44" s="58">
        <f>-M44*COS(Y44)</f>
        <v>17.739998331605541</v>
      </c>
      <c r="AB44" s="58">
        <f>-M44*SIN(Y44)</f>
        <v>99.591782086674868</v>
      </c>
      <c r="AC44" s="64"/>
      <c r="AD44" s="82">
        <f>$AA$40/$M$40*M44</f>
        <v>1.0350835547647329E-3</v>
      </c>
      <c r="AE44" s="82">
        <f>$AB$40/$M$40*M44</f>
        <v>2.3222393351694895E-4</v>
      </c>
      <c r="AF44" s="22">
        <f>AA44-AD44</f>
        <v>17.738963248050776</v>
      </c>
      <c r="AG44" s="22">
        <f>AB44-AE44</f>
        <v>99.591549862741346</v>
      </c>
      <c r="AH44" s="64"/>
      <c r="AI44" s="25">
        <f>A44</f>
        <v>3</v>
      </c>
      <c r="AJ44" s="82">
        <f t="shared" si="1"/>
        <v>721078.29466722987</v>
      </c>
      <c r="AK44" s="82">
        <f t="shared" si="1"/>
        <v>461462.78883411002</v>
      </c>
      <c r="AL44" s="66"/>
      <c r="AM44" s="9" t="str">
        <f>IF(A45=0,A44&amp;" - 1",A44&amp;" - "&amp;A45)</f>
        <v>3 - 4</v>
      </c>
      <c r="AN44" s="18">
        <f>AN43+F43+F44</f>
        <v>12.270000000018626</v>
      </c>
      <c r="AO44" s="18">
        <f>AN44*G44</f>
        <v>-1221.9693000021693</v>
      </c>
      <c r="AP44" s="9" t="str">
        <f>D44&amp;","&amp;C44</f>
        <v>461462.79,721078.29</v>
      </c>
    </row>
    <row r="45" spans="1:44" s="46" customFormat="1">
      <c r="A45" s="20">
        <f>A44+1</f>
        <v>4</v>
      </c>
      <c r="B45" s="44"/>
      <c r="C45" s="60">
        <v>721096.04</v>
      </c>
      <c r="D45" s="60">
        <v>461562.38</v>
      </c>
      <c r="E45" s="79"/>
      <c r="F45" s="72">
        <f>IF(C46=0,C45-$C$42,C45-C46)</f>
        <v>2.7399999999906868</v>
      </c>
      <c r="G45" s="72">
        <f>IF(D46=0,D45-$D$42,D45-D46)</f>
        <v>-22.029999999969732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22.199740989448848</v>
      </c>
      <c r="N45" s="22">
        <f>IF(F45=0,,ATAN(G45/F45))</f>
        <v>-1.4470559259803648</v>
      </c>
      <c r="O45" s="22">
        <f>ABS(DEGREES(N45))</f>
        <v>82.910197278070157</v>
      </c>
      <c r="P45" s="24" t="str">
        <f>TEXT(INT(O45),"00")</f>
        <v>82</v>
      </c>
      <c r="Q45" s="25" t="str">
        <f>TEXT((O45-P45)*60,"00")</f>
        <v>55</v>
      </c>
      <c r="R45" s="23" t="str">
        <f>IF(L45="",IF(F45&gt;0,"S","N"),"")</f>
        <v>S</v>
      </c>
      <c r="S45" s="25" t="str">
        <f>IF(L45="",IF(INT(Q45)=60,INT(P45+1),P45),"due")</f>
        <v>82</v>
      </c>
      <c r="T45" s="25" t="str">
        <f>IF(L45="",IF(INT(Q45)=60,"00",Q45),L45)</f>
        <v>55</v>
      </c>
      <c r="U45" s="24" t="str">
        <f>IF(L45="",IF(G45&gt;0,"W","E"),"")</f>
        <v>E</v>
      </c>
      <c r="V45" s="44"/>
      <c r="W45" s="22">
        <f>IF(S45="due",90*(I45+K45),S45+T45/60)</f>
        <v>82.916666666666671</v>
      </c>
      <c r="X45" s="22">
        <f>IF(R45="",W45,IF(R45="N",IF(U45="E",180+W45,180-W45),IF(U45="E",360-W45,W45)))</f>
        <v>277.08333333333331</v>
      </c>
      <c r="Y45" s="22">
        <f>RADIANS(X45)</f>
        <v>4.8360164690676211</v>
      </c>
      <c r="Z45" s="64"/>
      <c r="AA45" s="58">
        <f>-M45*COS(Y45)</f>
        <v>-2.7375125282704795</v>
      </c>
      <c r="AB45" s="58">
        <f>-M45*SIN(Y45)</f>
        <v>22.030309238777779</v>
      </c>
      <c r="AC45" s="64"/>
      <c r="AD45" s="82">
        <f>$AA$40/$M$40*M45</f>
        <v>2.2715219388446141E-4</v>
      </c>
      <c r="AE45" s="82">
        <f>$AB$40/$M$40*M45</f>
        <v>5.096223945210298E-5</v>
      </c>
      <c r="AF45" s="22">
        <f>AA45-AD45</f>
        <v>-2.7377396804643639</v>
      </c>
      <c r="AG45" s="22">
        <f>AB45-AE45</f>
        <v>22.030258276538326</v>
      </c>
      <c r="AH45" s="64"/>
      <c r="AI45" s="25">
        <f>A45</f>
        <v>4</v>
      </c>
      <c r="AJ45" s="82">
        <f t="shared" ref="AJ45" si="2">AJ44+AF44</f>
        <v>721096.03363047796</v>
      </c>
      <c r="AK45" s="82">
        <f t="shared" ref="AK45" si="3">AK44+AG44</f>
        <v>461562.38038397278</v>
      </c>
      <c r="AL45" s="66"/>
      <c r="AM45" s="9" t="str">
        <f>IF(A46=0,A45&amp;" - 1",A45&amp;" - "&amp;A46)</f>
        <v>4 - 1</v>
      </c>
      <c r="AN45" s="18">
        <f>AN44+F44+F45</f>
        <v>-2.7399999999906868</v>
      </c>
      <c r="AO45" s="18">
        <f>AN45*G45</f>
        <v>60.362199999711898</v>
      </c>
      <c r="AP45" s="9" t="str">
        <f>D45&amp;","&amp;C45</f>
        <v>461562.38,721096.04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topLeftCell="A30" workbookViewId="0">
      <selection activeCell="C49" sqref="C4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96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71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97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654.52730000107408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327.26365000053704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1.874294535221096E-3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38994.286854089245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39000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39000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73.0867787554633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-9.4890603196873258E-4</v>
      </c>
      <c r="AB40" s="91">
        <f>SUM(AB42:AB65536)</f>
        <v>-1.6163407274621955E-3</v>
      </c>
      <c r="AC40" s="91"/>
      <c r="AD40" s="91">
        <f>SUM(AD42:AD65536)</f>
        <v>-9.4890603196873258E-4</v>
      </c>
      <c r="AE40" s="91">
        <f>SUM(AE42:AE65536)</f>
        <v>-1.6163407274621955E-3</v>
      </c>
      <c r="AF40" s="91">
        <f>SUM(AF42:AF65536)</f>
        <v>0</v>
      </c>
      <c r="AG40" s="91">
        <f>SUM(AG42:AG65536)</f>
        <v>-1.3877787807814457E-15</v>
      </c>
      <c r="AH40" s="92"/>
      <c r="AI40" s="93">
        <v>1</v>
      </c>
      <c r="AJ40" s="92">
        <f>AJ44+AF44</f>
        <v>721013.56403030246</v>
      </c>
      <c r="AK40" s="92">
        <f>AK44+AG44</f>
        <v>461481.76728769497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230.43000000005122</v>
      </c>
      <c r="G41" s="72">
        <f>IF(D42=0,D41-$D$41,D41-D42)</f>
        <v>968.82999999995809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995.85619132480292</v>
      </c>
      <c r="N41" s="36">
        <f>IF(F41=0,,ATAN(G41/F41))</f>
        <v>1.3372913122638763</v>
      </c>
      <c r="O41" s="36">
        <f>ABS(DEGREES(N41))</f>
        <v>76.621148172231585</v>
      </c>
      <c r="P41" s="37" t="str">
        <f>TEXT(INT(O41),"00")</f>
        <v>76</v>
      </c>
      <c r="Q41" s="38" t="str">
        <f>TEXT((O41-P41)*60,"00")</f>
        <v>37</v>
      </c>
      <c r="R41" s="39" t="str">
        <f>IF(L41="",IF(F41&gt;0,"S","N"),"")</f>
        <v>S</v>
      </c>
      <c r="S41" s="25" t="str">
        <f>IF(L41="",IF(INT(Q41)=60,INT(P41+1),P41),"due")</f>
        <v>76</v>
      </c>
      <c r="T41" s="38" t="str">
        <f>IF(L41="",IF(INT(Q41)=60,"00",Q41),L41)</f>
        <v>37</v>
      </c>
      <c r="U41" s="40" t="str">
        <f>IF(L41="",IF(G41&gt;0,"W","E"),"")</f>
        <v>W</v>
      </c>
      <c r="V41" s="41"/>
      <c r="W41" s="22">
        <f>IF(S41="due",90*(I41+K41),S41+T41/60)</f>
        <v>76.61666666666666</v>
      </c>
      <c r="X41" s="22">
        <f>IF(R41="",W41,IF(R41="N",IF(U41="E",180+W41,180-W41),IF(U41="E",360-W41,W41)))</f>
        <v>76.61666666666666</v>
      </c>
      <c r="Y41" s="22">
        <f>RADIANS(X41)</f>
        <v>1.3372130952363221</v>
      </c>
      <c r="Z41" s="64"/>
      <c r="AA41" s="58">
        <f>-M41*COS(Y41)</f>
        <v>-230.50577829790507</v>
      </c>
      <c r="AB41" s="58">
        <f>-M41*SIN(Y41)</f>
        <v>-968.81197348671299</v>
      </c>
      <c r="AC41" s="64"/>
      <c r="AD41" s="22">
        <v>0</v>
      </c>
      <c r="AE41" s="22">
        <v>0</v>
      </c>
      <c r="AF41" s="22">
        <f t="shared" ref="AF41:AG43" si="0">AA41-AD41</f>
        <v>-230.50577829790507</v>
      </c>
      <c r="AG41" s="22">
        <f t="shared" si="0"/>
        <v>-968.81197348671299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720998.19</v>
      </c>
      <c r="D42" s="60">
        <v>461481.39</v>
      </c>
      <c r="E42" s="79"/>
      <c r="F42" s="72">
        <f>IF(C43=0,C42-$C$42,C42-C43)</f>
        <v>-0.20000000006984919</v>
      </c>
      <c r="G42" s="72">
        <f>IF(D43=0,D42-$D$42,D42-D43)</f>
        <v>20.92000000004191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20.92095600114348</v>
      </c>
      <c r="N42" s="36">
        <f>IF(F42=0,,ATAN(G42/F42))</f>
        <v>-1.5612363885920082</v>
      </c>
      <c r="O42" s="36">
        <f>ABS(DEGREES(N42))</f>
        <v>89.452255888568615</v>
      </c>
      <c r="P42" s="37" t="str">
        <f>TEXT(INT(O42),"00")</f>
        <v>89</v>
      </c>
      <c r="Q42" s="38" t="str">
        <f>TEXT((O42-P42)*60,"00")</f>
        <v>27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27</v>
      </c>
      <c r="U42" s="40" t="str">
        <f>IF(L42="",IF(G42&gt;0,"W","E"),"")</f>
        <v>W</v>
      </c>
      <c r="V42" s="44"/>
      <c r="W42" s="22">
        <f>IF(S42="due",90*(I42+K42),S42+T42/60)</f>
        <v>89.45</v>
      </c>
      <c r="X42" s="22">
        <f>IF(R42="",W42,IF(R42="N",IF(U42="E",180+W42,180-W42),IF(U42="E",360-W42,W42)))</f>
        <v>90.55</v>
      </c>
      <c r="Y42" s="22">
        <f>RADIANS(X42)</f>
        <v>1.5803956376808654</v>
      </c>
      <c r="Z42" s="64"/>
      <c r="AA42" s="58">
        <f>-M42*COS(Y42)</f>
        <v>0.20082367644465757</v>
      </c>
      <c r="AB42" s="58">
        <f>-M42*SIN(Y42)</f>
        <v>-20.919992109290114</v>
      </c>
      <c r="AC42" s="64"/>
      <c r="AD42" s="82">
        <f>$AA$40/$M$40*M42</f>
        <v>-2.7162260646975837E-4</v>
      </c>
      <c r="AE42" s="82">
        <f>$AB$40/$M$40*M42</f>
        <v>-4.626745605417055E-4</v>
      </c>
      <c r="AF42" s="22">
        <f t="shared" si="0"/>
        <v>0.20109529905112733</v>
      </c>
      <c r="AG42" s="22">
        <f t="shared" si="0"/>
        <v>-20.919529434729572</v>
      </c>
      <c r="AH42" s="63"/>
      <c r="AI42" s="38">
        <f>A42</f>
        <v>1</v>
      </c>
      <c r="AJ42" s="82">
        <f t="shared" ref="AJ42:AK44" si="1">AJ41+AF41</f>
        <v>720998.1142217021</v>
      </c>
      <c r="AK42" s="82">
        <f t="shared" si="1"/>
        <v>461481.40802651324</v>
      </c>
      <c r="AL42" s="66"/>
      <c r="AM42" s="9" t="str">
        <f>IF(A43=0,A42&amp;" - 1",A42&amp;" - "&amp;A43)</f>
        <v>1 - 2</v>
      </c>
      <c r="AN42" s="18">
        <f>F42</f>
        <v>-0.20000000006984919</v>
      </c>
      <c r="AO42" s="18">
        <f>AN42*G42</f>
        <v>-4.1840000014696273</v>
      </c>
      <c r="AP42" s="9" t="str">
        <f>D42&amp;","&amp;C42</f>
        <v>461481.39,720998.19</v>
      </c>
    </row>
    <row r="43" spans="1:44">
      <c r="A43" s="20">
        <f>A42+1</f>
        <v>2</v>
      </c>
      <c r="B43" s="44"/>
      <c r="C43" s="60">
        <v>720998.39</v>
      </c>
      <c r="D43" s="60">
        <v>461460.47</v>
      </c>
      <c r="E43" s="79"/>
      <c r="F43" s="72">
        <f>IF(C44=0,C43-$C$42,C43-C44)</f>
        <v>-15.959999999962747</v>
      </c>
      <c r="G43" s="72">
        <f>IF(D44=0,D43-$D$42,D43-D44)</f>
        <v>-0.55000000004656613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15.969474005078004</v>
      </c>
      <c r="N43" s="36">
        <f>IF(F43=0,,ATAN(G43/F43))</f>
        <v>3.4447520907985106E-2</v>
      </c>
      <c r="O43" s="36">
        <f>ABS(DEGREES(N43))</f>
        <v>1.9736975627162081</v>
      </c>
      <c r="P43" s="37" t="str">
        <f>TEXT(INT(O43),"00")</f>
        <v>01</v>
      </c>
      <c r="Q43" s="38" t="str">
        <f>TEXT((O43-P43)*60,"00")</f>
        <v>58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58</v>
      </c>
      <c r="U43" s="40" t="str">
        <f>IF(L43="",IF(G43&gt;0,"W","E"),"")</f>
        <v>E</v>
      </c>
      <c r="V43" s="44"/>
      <c r="W43" s="22">
        <f>IF(S43="due",90*(I43+K43),S43+T43/60)</f>
        <v>1.9666666666666668</v>
      </c>
      <c r="X43" s="22">
        <f>IF(R43="",W43,IF(R43="N",IF(U43="E",180+W43,180-W43),IF(U43="E",360-W43,W43)))</f>
        <v>181.96666666666667</v>
      </c>
      <c r="Y43" s="22">
        <f>RADIANS(X43)</f>
        <v>3.1759174622123485</v>
      </c>
      <c r="Z43" s="64"/>
      <c r="AA43" s="58">
        <f>-M43*COS(Y43)</f>
        <v>15.960067371554295</v>
      </c>
      <c r="AB43" s="58">
        <f>-M43*SIN(Y43)</f>
        <v>0.54804150783499161</v>
      </c>
      <c r="AC43" s="64"/>
      <c r="AD43" s="82">
        <f>$AA$40/$M$40*M43</f>
        <v>-2.0733613478147241E-4</v>
      </c>
      <c r="AE43" s="82">
        <f>$AB$40/$M$40*M43</f>
        <v>-3.5317073306677816E-4</v>
      </c>
      <c r="AF43" s="22">
        <f t="shared" si="0"/>
        <v>15.960274707689077</v>
      </c>
      <c r="AG43" s="22">
        <f t="shared" si="0"/>
        <v>0.54839467856805835</v>
      </c>
      <c r="AH43" s="64"/>
      <c r="AI43" s="25">
        <f>A43</f>
        <v>2</v>
      </c>
      <c r="AJ43" s="82">
        <f t="shared" si="1"/>
        <v>720998.31531700119</v>
      </c>
      <c r="AK43" s="82">
        <f t="shared" si="1"/>
        <v>461460.48849707854</v>
      </c>
      <c r="AL43" s="66"/>
      <c r="AM43" s="9" t="str">
        <f>IF(A44=0,A43&amp;" - 1",A43&amp;" - "&amp;A44)</f>
        <v>2 - 3</v>
      </c>
      <c r="AN43" s="18">
        <f>AN42+F42+F43</f>
        <v>-16.360000000102445</v>
      </c>
      <c r="AO43" s="18">
        <f>AN43*G43</f>
        <v>8.9980000008181662</v>
      </c>
      <c r="AP43" s="9" t="str">
        <f>D43&amp;","&amp;C43</f>
        <v>461460.47,720998.39</v>
      </c>
    </row>
    <row r="44" spans="1:44" s="46" customFormat="1">
      <c r="A44" s="20">
        <f>A43+1</f>
        <v>3</v>
      </c>
      <c r="B44" s="44"/>
      <c r="C44" s="60">
        <v>721014.35</v>
      </c>
      <c r="D44" s="60">
        <v>461461.02</v>
      </c>
      <c r="E44" s="79"/>
      <c r="F44" s="72">
        <f>IF(C45=0,C44-$C$42,C44-C45)</f>
        <v>0.7099999999627471</v>
      </c>
      <c r="G44" s="72">
        <f>IF(D45=0,D44-$D$42,D44-D45)</f>
        <v>-20.729999999981374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20.742155143551859</v>
      </c>
      <c r="N44" s="22">
        <f>IF(F44=0,,ATAN(G44/F44))</f>
        <v>-1.5365598302988395</v>
      </c>
      <c r="O44" s="22">
        <f>ABS(DEGREES(N44))</f>
        <v>88.038393245461492</v>
      </c>
      <c r="P44" s="24" t="str">
        <f>TEXT(INT(O44),"00")</f>
        <v>88</v>
      </c>
      <c r="Q44" s="25" t="str">
        <f>TEXT((O44-P44)*60,"00")</f>
        <v>02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02</v>
      </c>
      <c r="U44" s="24" t="str">
        <f>IF(L44="",IF(G44&gt;0,"W","E"),"")</f>
        <v>E</v>
      </c>
      <c r="V44" s="44"/>
      <c r="W44" s="22">
        <f>IF(S44="due",90*(I44+K44),S44+T44/60)</f>
        <v>88.033333333333331</v>
      </c>
      <c r="X44" s="22">
        <f>IF(R44="",W44,IF(R44="N",IF(U44="E",180+W44,180-W44),IF(U44="E",360-W44,W44)))</f>
        <v>271.9666666666667</v>
      </c>
      <c r="Y44" s="22">
        <f>RADIANS(X44)</f>
        <v>4.7467137890072451</v>
      </c>
      <c r="Z44" s="64"/>
      <c r="AA44" s="58">
        <f>-M44*COS(Y44)</f>
        <v>-0.71183070757401212</v>
      </c>
      <c r="AB44" s="58">
        <f>-M44*SIN(Y44)</f>
        <v>20.72993721753468</v>
      </c>
      <c r="AC44" s="64"/>
      <c r="AD44" s="82">
        <f>$AA$40/$M$40*M44</f>
        <v>-2.693011850693496E-4</v>
      </c>
      <c r="AE44" s="82">
        <f>$AB$40/$M$40*M44</f>
        <v>-4.5872031446393723E-4</v>
      </c>
      <c r="AF44" s="22">
        <f>AA44-AD44</f>
        <v>-0.71156140638894272</v>
      </c>
      <c r="AG44" s="22">
        <f>AB44-AE44</f>
        <v>20.730395937849142</v>
      </c>
      <c r="AH44" s="64"/>
      <c r="AI44" s="25">
        <f>A44</f>
        <v>3</v>
      </c>
      <c r="AJ44" s="82">
        <f t="shared" si="1"/>
        <v>721014.27559170884</v>
      </c>
      <c r="AK44" s="82">
        <f t="shared" si="1"/>
        <v>461461.0368917571</v>
      </c>
      <c r="AL44" s="66"/>
      <c r="AM44" s="9" t="str">
        <f>IF(A45=0,A44&amp;" - 1",A44&amp;" - "&amp;A45)</f>
        <v>3 - 4</v>
      </c>
      <c r="AN44" s="18">
        <f>AN43+F43+F44</f>
        <v>-31.610000000102445</v>
      </c>
      <c r="AO44" s="18">
        <f>AN44*G44</f>
        <v>655.2753000015349</v>
      </c>
      <c r="AP44" s="9" t="str">
        <f>D44&amp;","&amp;C44</f>
        <v>461461.02,721014.35</v>
      </c>
    </row>
    <row r="45" spans="1:44" s="46" customFormat="1">
      <c r="A45" s="20">
        <f>A44+1</f>
        <v>4</v>
      </c>
      <c r="B45" s="44"/>
      <c r="C45" s="60">
        <v>721013.64</v>
      </c>
      <c r="D45" s="60">
        <v>461481.75</v>
      </c>
      <c r="E45" s="79"/>
      <c r="F45" s="72">
        <f>IF(C46=0,C45-$C$42,C45-C46)</f>
        <v>15.450000000069849</v>
      </c>
      <c r="G45" s="72">
        <f>IF(D46=0,D45-$D$42,D45-D46)</f>
        <v>0.35999999998603016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15.454193605689955</v>
      </c>
      <c r="N45" s="22">
        <f>IF(F45=0,,ATAN(G45/F45))</f>
        <v>2.3296755273204479E-2</v>
      </c>
      <c r="O45" s="22">
        <f>ABS(DEGREES(N45))</f>
        <v>1.3348057535037618</v>
      </c>
      <c r="P45" s="24" t="str">
        <f>TEXT(INT(O45),"00")</f>
        <v>01</v>
      </c>
      <c r="Q45" s="25" t="str">
        <f>TEXT((O45-P45)*60,"00")</f>
        <v>20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20</v>
      </c>
      <c r="U45" s="24" t="str">
        <f>IF(L45="",IF(G45&gt;0,"W","E"),"")</f>
        <v>W</v>
      </c>
      <c r="V45" s="44"/>
      <c r="W45" s="22">
        <f>IF(S45="due",90*(I45+K45),S45+T45/60)</f>
        <v>1.3333333333333333</v>
      </c>
      <c r="X45" s="22">
        <f>IF(R45="",W45,IF(R45="N",IF(U45="E",180+W45,180-W45),IF(U45="E",360-W45,W45)))</f>
        <v>1.3333333333333333</v>
      </c>
      <c r="Y45" s="22">
        <f>RADIANS(X45)</f>
        <v>2.3271056693257727E-2</v>
      </c>
      <c r="Z45" s="64"/>
      <c r="AA45" s="58">
        <f>-M45*COS(Y45)</f>
        <v>-15.450009246456908</v>
      </c>
      <c r="AB45" s="58">
        <f>-M45*SIN(Y45)</f>
        <v>-0.3596029568070197</v>
      </c>
      <c r="AC45" s="64"/>
      <c r="AD45" s="82">
        <f>$AA$40/$M$40*M45</f>
        <v>-2.0064610564815222E-4</v>
      </c>
      <c r="AE45" s="82">
        <f>$AB$40/$M$40*M45</f>
        <v>-3.4177511938977465E-4</v>
      </c>
      <c r="AF45" s="22">
        <f>AA45-AD45</f>
        <v>-15.449808600351259</v>
      </c>
      <c r="AG45" s="22">
        <f>AB45-AE45</f>
        <v>-0.35926118168762994</v>
      </c>
      <c r="AH45" s="64"/>
      <c r="AI45" s="25">
        <f>A45</f>
        <v>4</v>
      </c>
      <c r="AJ45" s="82">
        <f t="shared" ref="AJ45" si="2">AJ44+AF44</f>
        <v>721013.56403030246</v>
      </c>
      <c r="AK45" s="82">
        <f t="shared" ref="AK45" si="3">AK44+AG44</f>
        <v>461481.76728769497</v>
      </c>
      <c r="AL45" s="66"/>
      <c r="AM45" s="9" t="str">
        <f>IF(A46=0,A45&amp;" - 1",A45&amp;" - "&amp;A46)</f>
        <v>4 - 1</v>
      </c>
      <c r="AN45" s="18">
        <f>AN44+F44+F45</f>
        <v>-15.450000000069849</v>
      </c>
      <c r="AO45" s="18">
        <f>AN45*G45</f>
        <v>-5.5619999998093119</v>
      </c>
      <c r="AP45" s="9" t="str">
        <f>D45&amp;","&amp;C45</f>
        <v>461481.75,721013.64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72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660.35760000146752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330.17880000073376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1.8548773296832818E-3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39541.871358518423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73.345320756168491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1.8491612804787394E-3</v>
      </c>
      <c r="AB40" s="91">
        <f>SUM(AB42:AB65536)</f>
        <v>-1.4550761818959979E-4</v>
      </c>
      <c r="AC40" s="91"/>
      <c r="AD40" s="91">
        <f>SUM(AD42:AD65536)</f>
        <v>1.8491612804787394E-3</v>
      </c>
      <c r="AE40" s="91">
        <f>SUM(AE42:AE65536)</f>
        <v>-1.4550761818959979E-4</v>
      </c>
      <c r="AF40" s="91">
        <f>SUM(AF42:AF65536)</f>
        <v>0</v>
      </c>
      <c r="AG40" s="91">
        <f>SUM(AG42:AG65536)</f>
        <v>-3.6082248300317588E-15</v>
      </c>
      <c r="AH40" s="92"/>
      <c r="AI40" s="93">
        <v>1</v>
      </c>
      <c r="AJ40" s="92">
        <f>AJ44+AF44</f>
        <v>721078.11214998469</v>
      </c>
      <c r="AK40" s="92">
        <f>AK44+AG44</f>
        <v>461483.92626672995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166.01000000000931</v>
      </c>
      <c r="G41" s="72">
        <f>IF(D42=0,D41-$D$41,D41-D42)</f>
        <v>966.70999999996275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980.86061405274654</v>
      </c>
      <c r="N41" s="36">
        <f>IF(F41=0,,ATAN(G41/F41))</f>
        <v>1.4007283676096542</v>
      </c>
      <c r="O41" s="36">
        <f>ABS(DEGREES(N41))</f>
        <v>80.255823708282477</v>
      </c>
      <c r="P41" s="37" t="str">
        <f>TEXT(INT(O41),"00")</f>
        <v>80</v>
      </c>
      <c r="Q41" s="38" t="str">
        <f>TEXT((O41-P41)*60,"00")</f>
        <v>15</v>
      </c>
      <c r="R41" s="39" t="str">
        <f>IF(L41="",IF(F41&gt;0,"S","N"),"")</f>
        <v>S</v>
      </c>
      <c r="S41" s="25" t="str">
        <f>IF(L41="",IF(INT(Q41)=60,INT(P41+1),P41),"due")</f>
        <v>80</v>
      </c>
      <c r="T41" s="38" t="str">
        <f>IF(L41="",IF(INT(Q41)=60,"00",Q41),L41)</f>
        <v>15</v>
      </c>
      <c r="U41" s="40" t="str">
        <f>IF(L41="",IF(G41&gt;0,"W","E"),"")</f>
        <v>W</v>
      </c>
      <c r="V41" s="41"/>
      <c r="W41" s="22">
        <f>IF(S41="due",90*(I41+K41),S41+T41/60)</f>
        <v>80.25</v>
      </c>
      <c r="X41" s="22">
        <f>IF(R41="",W41,IF(R41="N",IF(U41="E",180+W41,180-W41),IF(U41="E",360-W41,W41)))</f>
        <v>80.25</v>
      </c>
      <c r="Y41" s="22">
        <f>RADIANS(X41)</f>
        <v>1.4006267247254494</v>
      </c>
      <c r="Z41" s="64"/>
      <c r="AA41" s="58">
        <f>-M41*COS(Y41)</f>
        <v>-166.10825833488238</v>
      </c>
      <c r="AB41" s="58">
        <f>-M41*SIN(Y41)</f>
        <v>-966.69312127111107</v>
      </c>
      <c r="AC41" s="64"/>
      <c r="AD41" s="22">
        <v>0</v>
      </c>
      <c r="AE41" s="22">
        <v>0</v>
      </c>
      <c r="AF41" s="22">
        <f t="shared" ref="AF41:AG43" si="0">AA41-AD41</f>
        <v>-166.10825833488238</v>
      </c>
      <c r="AG41" s="22">
        <f t="shared" si="0"/>
        <v>-966.69312127111107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721062.61</v>
      </c>
      <c r="D42" s="60">
        <v>461483.51</v>
      </c>
      <c r="E42" s="79"/>
      <c r="F42" s="72">
        <f>IF(C43=0,C42-$C$42,C42-C43)</f>
        <v>0.53000000002793968</v>
      </c>
      <c r="G42" s="72">
        <f>IF(D43=0,D42-$D$42,D42-D43)</f>
        <v>20.400000000023283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20.406883642559919</v>
      </c>
      <c r="N42" s="36">
        <f>IF(F42=0,,ATAN(G42/F42))</f>
        <v>1.5448217776922655</v>
      </c>
      <c r="O42" s="36">
        <f>ABS(DEGREES(N42))</f>
        <v>88.511767961663921</v>
      </c>
      <c r="P42" s="37" t="str">
        <f>TEXT(INT(O42),"00")</f>
        <v>88</v>
      </c>
      <c r="Q42" s="38" t="str">
        <f>TEXT((O42-P42)*60,"00")</f>
        <v>31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31</v>
      </c>
      <c r="U42" s="40" t="str">
        <f>IF(L42="",IF(G42&gt;0,"W","E"),"")</f>
        <v>W</v>
      </c>
      <c r="V42" s="44"/>
      <c r="W42" s="22">
        <f>IF(S42="due",90*(I42+K42),S42+T42/60)</f>
        <v>88.516666666666666</v>
      </c>
      <c r="X42" s="22">
        <f>IF(R42="",W42,IF(R42="N",IF(U42="E",180+W42,180-W42),IF(U42="E",360-W42,W42)))</f>
        <v>88.516666666666666</v>
      </c>
      <c r="Y42" s="22">
        <f>RADIANS(X42)</f>
        <v>1.5449072762236473</v>
      </c>
      <c r="Z42" s="64"/>
      <c r="AA42" s="58">
        <f>-M42*COS(Y42)</f>
        <v>-0.52825582805272497</v>
      </c>
      <c r="AB42" s="58">
        <f>-M42*SIN(Y42)</f>
        <v>-20.400045239682875</v>
      </c>
      <c r="AC42" s="64"/>
      <c r="AD42" s="82">
        <f>$AA$40/$M$40*M42</f>
        <v>5.1449252246787806E-4</v>
      </c>
      <c r="AE42" s="82">
        <f>$AB$40/$M$40*M42</f>
        <v>-4.0484614463308747E-5</v>
      </c>
      <c r="AF42" s="22">
        <f t="shared" si="0"/>
        <v>-0.5287703205751928</v>
      </c>
      <c r="AG42" s="22">
        <f t="shared" si="0"/>
        <v>-20.400004755068412</v>
      </c>
      <c r="AH42" s="63"/>
      <c r="AI42" s="38">
        <f>A42</f>
        <v>1</v>
      </c>
      <c r="AJ42" s="82">
        <f t="shared" ref="AJ42:AK44" si="1">AJ41+AF41</f>
        <v>721062.51174166508</v>
      </c>
      <c r="AK42" s="82">
        <f t="shared" si="1"/>
        <v>461483.52687872888</v>
      </c>
      <c r="AL42" s="66"/>
      <c r="AM42" s="9" t="str">
        <f>IF(A43=0,A42&amp;" - 1",A42&amp;" - "&amp;A43)</f>
        <v>1 - 2</v>
      </c>
      <c r="AN42" s="18">
        <f>F42</f>
        <v>0.53000000002793968</v>
      </c>
      <c r="AO42" s="18">
        <f>AN42*G42</f>
        <v>10.812000000582309</v>
      </c>
      <c r="AP42" s="9" t="str">
        <f>D42&amp;","&amp;C42</f>
        <v>461483.51,721062.61</v>
      </c>
    </row>
    <row r="43" spans="1:44">
      <c r="A43" s="20">
        <f>A42+1</f>
        <v>2</v>
      </c>
      <c r="B43" s="44"/>
      <c r="C43" s="60">
        <v>721062.08</v>
      </c>
      <c r="D43" s="60">
        <v>461463.11</v>
      </c>
      <c r="E43" s="79"/>
      <c r="F43" s="72">
        <f>IF(C44=0,C43-$C$42,C43-C44)</f>
        <v>-16.210000000079162</v>
      </c>
      <c r="G43" s="72">
        <f>IF(D44=0,D43-$D$42,D43-D44)</f>
        <v>0.32000000000698492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16.213158236524151</v>
      </c>
      <c r="N43" s="36">
        <f>IF(F43=0,,ATAN(G43/F43))</f>
        <v>-1.9738336914576094E-2</v>
      </c>
      <c r="O43" s="36">
        <f>ABS(DEGREES(N43))</f>
        <v>1.1309233998124855</v>
      </c>
      <c r="P43" s="37" t="str">
        <f>TEXT(INT(O43),"00")</f>
        <v>01</v>
      </c>
      <c r="Q43" s="38" t="str">
        <f>TEXT((O43-P43)*60,"00")</f>
        <v>08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08</v>
      </c>
      <c r="U43" s="40" t="str">
        <f>IF(L43="",IF(G43&gt;0,"W","E"),"")</f>
        <v>W</v>
      </c>
      <c r="V43" s="44"/>
      <c r="W43" s="22">
        <f>IF(S43="due",90*(I43+K43),S43+T43/60)</f>
        <v>1.1333333333333333</v>
      </c>
      <c r="X43" s="22">
        <f>IF(R43="",W43,IF(R43="N",IF(U43="E",180+W43,180-W43),IF(U43="E",360-W43,W43)))</f>
        <v>178.86666666666667</v>
      </c>
      <c r="Y43" s="22">
        <f>RADIANS(X43)</f>
        <v>3.1218122554005241</v>
      </c>
      <c r="Z43" s="64"/>
      <c r="AA43" s="58">
        <f>-M43*COS(Y43)</f>
        <v>16.209986526132298</v>
      </c>
      <c r="AB43" s="58">
        <f>-M43*SIN(Y43)</f>
        <v>-0.32068181298649745</v>
      </c>
      <c r="AC43" s="64"/>
      <c r="AD43" s="82">
        <f>$AA$40/$M$40*M43</f>
        <v>4.0876151520182667E-4</v>
      </c>
      <c r="AE43" s="82">
        <f>$AB$40/$M$40*M43</f>
        <v>-3.2164806343550049E-5</v>
      </c>
      <c r="AF43" s="22">
        <f t="shared" si="0"/>
        <v>16.209577764617094</v>
      </c>
      <c r="AG43" s="22">
        <f t="shared" si="0"/>
        <v>-0.3206496481801539</v>
      </c>
      <c r="AH43" s="64"/>
      <c r="AI43" s="25">
        <f>A43</f>
        <v>2</v>
      </c>
      <c r="AJ43" s="82">
        <f t="shared" si="1"/>
        <v>721061.98297134449</v>
      </c>
      <c r="AK43" s="82">
        <f t="shared" si="1"/>
        <v>461463.12687397382</v>
      </c>
      <c r="AL43" s="66"/>
      <c r="AM43" s="9" t="str">
        <f>IF(A44=0,A43&amp;" - 1",A43&amp;" - "&amp;A44)</f>
        <v>2 - 3</v>
      </c>
      <c r="AN43" s="18">
        <f>AN42+F42+F43</f>
        <v>-15.150000000023283</v>
      </c>
      <c r="AO43" s="18">
        <f>AN43*G43</f>
        <v>-4.8480000001132719</v>
      </c>
      <c r="AP43" s="9" t="str">
        <f>D43&amp;","&amp;C43</f>
        <v>461463.11,721062.08</v>
      </c>
    </row>
    <row r="44" spans="1:44" s="46" customFormat="1">
      <c r="A44" s="20">
        <f>A43+1</f>
        <v>3</v>
      </c>
      <c r="B44" s="44"/>
      <c r="C44" s="60">
        <v>721078.29</v>
      </c>
      <c r="D44" s="60">
        <v>461462.79</v>
      </c>
      <c r="E44" s="79"/>
      <c r="F44" s="72">
        <f>IF(C45=0,C44-$C$42,C44-C45)</f>
        <v>8.0000000074505806E-2</v>
      </c>
      <c r="G44" s="72">
        <f>IF(D45=0,D44-$D$42,D44-D45)</f>
        <v>-21.119999999995343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21.120151514603659</v>
      </c>
      <c r="N44" s="22">
        <f>IF(F44=0,,ATAN(G44/F44))</f>
        <v>-1.5670084661195274</v>
      </c>
      <c r="O44" s="22">
        <f>ABS(DEGREES(N44))</f>
        <v>89.782971569917777</v>
      </c>
      <c r="P44" s="24" t="str">
        <f>TEXT(INT(O44),"00")</f>
        <v>89</v>
      </c>
      <c r="Q44" s="25" t="str">
        <f>TEXT((O44-P44)*60,"00")</f>
        <v>47</v>
      </c>
      <c r="R44" s="23" t="str">
        <f>IF(L44="",IF(F44&gt;0,"S","N"),"")</f>
        <v>S</v>
      </c>
      <c r="S44" s="25" t="str">
        <f>IF(L44="",IF(INT(Q44)=60,INT(P44+1),P44),"due")</f>
        <v>89</v>
      </c>
      <c r="T44" s="25" t="str">
        <f>IF(L44="",IF(INT(Q44)=60,"00",Q44),L44)</f>
        <v>47</v>
      </c>
      <c r="U44" s="24" t="str">
        <f>IF(L44="",IF(G44&gt;0,"W","E"),"")</f>
        <v>E</v>
      </c>
      <c r="V44" s="44"/>
      <c r="W44" s="22">
        <f>IF(S44="due",90*(I44+K44),S44+T44/60)</f>
        <v>89.783333333333331</v>
      </c>
      <c r="X44" s="22">
        <f>IF(R44="",W44,IF(R44="N",IF(U44="E",180+W44,180-W44),IF(U44="E",360-W44,W44)))</f>
        <v>270.2166666666667</v>
      </c>
      <c r="Y44" s="22">
        <f>RADIANS(X44)</f>
        <v>4.7161705270973444</v>
      </c>
      <c r="Z44" s="64"/>
      <c r="AA44" s="58">
        <f>-M44*COS(Y44)</f>
        <v>-7.9866649180379029E-2</v>
      </c>
      <c r="AB44" s="58">
        <f>-M44*SIN(Y44)</f>
        <v>21.120000504691376</v>
      </c>
      <c r="AC44" s="64"/>
      <c r="AD44" s="82">
        <f>$AA$40/$M$40*M44</f>
        <v>5.3247522835824423E-4</v>
      </c>
      <c r="AE44" s="82">
        <f>$AB$40/$M$40*M44</f>
        <v>-4.1899645553530275E-5</v>
      </c>
      <c r="AF44" s="22">
        <f>AA44-AD44</f>
        <v>-8.0399124408737269E-2</v>
      </c>
      <c r="AG44" s="22">
        <f>AB44-AE44</f>
        <v>21.120042404336928</v>
      </c>
      <c r="AH44" s="64"/>
      <c r="AI44" s="25">
        <f>A44</f>
        <v>3</v>
      </c>
      <c r="AJ44" s="82">
        <f t="shared" si="1"/>
        <v>721078.19254910911</v>
      </c>
      <c r="AK44" s="82">
        <f t="shared" si="1"/>
        <v>461462.80622432561</v>
      </c>
      <c r="AL44" s="66"/>
      <c r="AM44" s="9" t="str">
        <f>IF(A45=0,A44&amp;" - 1",A44&amp;" - "&amp;A45)</f>
        <v>3 - 4</v>
      </c>
      <c r="AN44" s="18">
        <f>AN43+F43+F44</f>
        <v>-31.28000000002794</v>
      </c>
      <c r="AO44" s="18">
        <f>AN44*G44</f>
        <v>660.6336000004444</v>
      </c>
      <c r="AP44" s="9" t="str">
        <f>D44&amp;","&amp;C44</f>
        <v>461462.79,721078.29</v>
      </c>
    </row>
    <row r="45" spans="1:44" s="46" customFormat="1">
      <c r="A45" s="20">
        <f>A44+1</f>
        <v>4</v>
      </c>
      <c r="B45" s="44"/>
      <c r="C45" s="60">
        <v>721078.21</v>
      </c>
      <c r="D45" s="60">
        <v>461483.91</v>
      </c>
      <c r="E45" s="79"/>
      <c r="F45" s="72">
        <f>IF(C46=0,C45-$C$42,C45-C46)</f>
        <v>15.599999999976717</v>
      </c>
      <c r="G45" s="72">
        <f>IF(D46=0,D45-$D$42,D45-D46)</f>
        <v>0.3999999999650754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15.605127362480756</v>
      </c>
      <c r="N45" s="22">
        <f>IF(F45=0,,ATAN(G45/F45))</f>
        <v>2.5635408519478438E-2</v>
      </c>
      <c r="O45" s="22">
        <f>ABS(DEGREES(N45))</f>
        <v>1.4688007142598287</v>
      </c>
      <c r="P45" s="24" t="str">
        <f>TEXT(INT(O45),"00")</f>
        <v>01</v>
      </c>
      <c r="Q45" s="25" t="str">
        <f>TEXT((O45-P45)*60,"00")</f>
        <v>28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28</v>
      </c>
      <c r="U45" s="24" t="str">
        <f>IF(L45="",IF(G45&gt;0,"W","E"),"")</f>
        <v>W</v>
      </c>
      <c r="V45" s="44"/>
      <c r="W45" s="22">
        <f>IF(S45="due",90*(I45+K45),S45+T45/60)</f>
        <v>1.4666666666666668</v>
      </c>
      <c r="X45" s="22">
        <f>IF(R45="",W45,IF(R45="N",IF(U45="E",180+W45,180-W45),IF(U45="E",360-W45,W45)))</f>
        <v>1.4666666666666668</v>
      </c>
      <c r="Y45" s="22">
        <f>RADIANS(X45)</f>
        <v>2.5598162362583502E-2</v>
      </c>
      <c r="Z45" s="64"/>
      <c r="AA45" s="58">
        <f>-M45*COS(Y45)</f>
        <v>-15.600014887618714</v>
      </c>
      <c r="AB45" s="58">
        <f>-M45*SIN(Y45)</f>
        <v>-0.3994189596401943</v>
      </c>
      <c r="AC45" s="64"/>
      <c r="AD45" s="82">
        <f>$AA$40/$M$40*M45</f>
        <v>3.9343201445079027E-4</v>
      </c>
      <c r="AE45" s="82">
        <f>$AB$40/$M$40*M45</f>
        <v>-3.0958551829210708E-5</v>
      </c>
      <c r="AF45" s="22">
        <f>AA45-AD45</f>
        <v>-15.600408319633166</v>
      </c>
      <c r="AG45" s="22">
        <f>AB45-AE45</f>
        <v>-0.39938800108836509</v>
      </c>
      <c r="AH45" s="64"/>
      <c r="AI45" s="25">
        <f>A45</f>
        <v>4</v>
      </c>
      <c r="AJ45" s="82">
        <f t="shared" ref="AJ45" si="2">AJ44+AF44</f>
        <v>721078.11214998469</v>
      </c>
      <c r="AK45" s="82">
        <f t="shared" ref="AK45" si="3">AK44+AG44</f>
        <v>461483.92626672995</v>
      </c>
      <c r="AL45" s="66"/>
      <c r="AM45" s="9" t="str">
        <f>IF(A46=0,A45&amp;" - 1",A45&amp;" - "&amp;A46)</f>
        <v>4 - 1</v>
      </c>
      <c r="AN45" s="18">
        <f>AN44+F44+F45</f>
        <v>-15.599999999976717</v>
      </c>
      <c r="AO45" s="18">
        <f>AN45*G45</f>
        <v>-6.239999999445863</v>
      </c>
      <c r="AP45" s="9" t="str">
        <f>D45&amp;","&amp;C45</f>
        <v>461483.91,721078.21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73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74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75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642.92280000004484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321.46140000002242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2.4770407133069073E-3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29184.446203448733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29000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29000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72.29106144125771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-2.2397075549054346E-3</v>
      </c>
      <c r="AB40" s="91">
        <f>SUM(AB42:AB65536)</f>
        <v>1.0580362772039109E-3</v>
      </c>
      <c r="AC40" s="91"/>
      <c r="AD40" s="91">
        <f>SUM(AD42:AD65536)</f>
        <v>-2.2397075549054346E-3</v>
      </c>
      <c r="AE40" s="91">
        <f>SUM(AE42:AE65536)</f>
        <v>1.0580362772039109E-3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721061.9007402251</v>
      </c>
      <c r="AK40" s="92">
        <f>AK44+AG44</f>
        <v>461503.69716268516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166.01000000000931</v>
      </c>
      <c r="G41" s="72">
        <f>IF(D42=0,D41-$D$41,D41-D42)</f>
        <v>966.70999999996275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980.86061405274654</v>
      </c>
      <c r="N41" s="36">
        <f>IF(F41=0,,ATAN(G41/F41))</f>
        <v>1.4007283676096542</v>
      </c>
      <c r="O41" s="36">
        <f>ABS(DEGREES(N41))</f>
        <v>80.255823708282477</v>
      </c>
      <c r="P41" s="37" t="str">
        <f>TEXT(INT(O41),"00")</f>
        <v>80</v>
      </c>
      <c r="Q41" s="38" t="str">
        <f>TEXT((O41-P41)*60,"00")</f>
        <v>15</v>
      </c>
      <c r="R41" s="39" t="str">
        <f>IF(L41="",IF(F41&gt;0,"S","N"),"")</f>
        <v>S</v>
      </c>
      <c r="S41" s="25" t="str">
        <f>IF(L41="",IF(INT(Q41)=60,INT(P41+1),P41),"due")</f>
        <v>80</v>
      </c>
      <c r="T41" s="38" t="str">
        <f>IF(L41="",IF(INT(Q41)=60,"00",Q41),L41)</f>
        <v>15</v>
      </c>
      <c r="U41" s="40" t="str">
        <f>IF(L41="",IF(G41&gt;0,"W","E"),"")</f>
        <v>W</v>
      </c>
      <c r="V41" s="41"/>
      <c r="W41" s="22">
        <f>IF(S41="due",90*(I41+K41),S41+T41/60)</f>
        <v>80.25</v>
      </c>
      <c r="X41" s="22">
        <f>IF(R41="",W41,IF(R41="N",IF(U41="E",180+W41,180-W41),IF(U41="E",360-W41,W41)))</f>
        <v>80.25</v>
      </c>
      <c r="Y41" s="22">
        <f>RADIANS(X41)</f>
        <v>1.4006267247254494</v>
      </c>
      <c r="Z41" s="64"/>
      <c r="AA41" s="58">
        <f>-M41*COS(Y41)</f>
        <v>-166.10825833488238</v>
      </c>
      <c r="AB41" s="58">
        <f>-M41*SIN(Y41)</f>
        <v>-966.69312127111107</v>
      </c>
      <c r="AC41" s="64"/>
      <c r="AD41" s="22">
        <v>0</v>
      </c>
      <c r="AE41" s="22">
        <v>0</v>
      </c>
      <c r="AF41" s="22">
        <f t="shared" ref="AF41:AG43" si="0">AA41-AD41</f>
        <v>-166.10825833488238</v>
      </c>
      <c r="AG41" s="22">
        <f t="shared" si="0"/>
        <v>-966.69312127111107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721062.61</v>
      </c>
      <c r="D42" s="60">
        <v>461483.51</v>
      </c>
      <c r="E42" s="79"/>
      <c r="F42" s="72">
        <f>IF(C43=0,C42-$C$42,C42-C43)</f>
        <v>-15.599999999976717</v>
      </c>
      <c r="G42" s="72">
        <f>IF(D43=0,D42-$D$42,D42-D43)</f>
        <v>-0.3999999999650754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15.605127362480756</v>
      </c>
      <c r="N42" s="36">
        <f>IF(F42=0,,ATAN(G42/F42))</f>
        <v>2.5635408519478438E-2</v>
      </c>
      <c r="O42" s="36">
        <f>ABS(DEGREES(N42))</f>
        <v>1.4688007142598287</v>
      </c>
      <c r="P42" s="37" t="str">
        <f>TEXT(INT(O42),"00")</f>
        <v>01</v>
      </c>
      <c r="Q42" s="38" t="str">
        <f>TEXT((O42-P42)*60,"00")</f>
        <v>28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28</v>
      </c>
      <c r="U42" s="40" t="str">
        <f>IF(L42="",IF(G42&gt;0,"W","E"),"")</f>
        <v>E</v>
      </c>
      <c r="V42" s="44"/>
      <c r="W42" s="22">
        <f>IF(S42="due",90*(I42+K42),S42+T42/60)</f>
        <v>1.4666666666666668</v>
      </c>
      <c r="X42" s="22">
        <f>IF(R42="",W42,IF(R42="N",IF(U42="E",180+W42,180-W42),IF(U42="E",360-W42,W42)))</f>
        <v>181.46666666666667</v>
      </c>
      <c r="Y42" s="22">
        <f>RADIANS(X42)</f>
        <v>3.1671908159523765</v>
      </c>
      <c r="Z42" s="64"/>
      <c r="AA42" s="58">
        <f>-M42*COS(Y42)</f>
        <v>15.600014887618714</v>
      </c>
      <c r="AB42" s="58">
        <f>-M42*SIN(Y42)</f>
        <v>0.39941895964019064</v>
      </c>
      <c r="AC42" s="64"/>
      <c r="AD42" s="82">
        <f>$AA$40/$M$40*M42</f>
        <v>-4.8347500994172141E-4</v>
      </c>
      <c r="AE42" s="82">
        <f>$AB$40/$M$40*M42</f>
        <v>2.2839325541385732E-4</v>
      </c>
      <c r="AF42" s="22">
        <f t="shared" si="0"/>
        <v>15.600498362628656</v>
      </c>
      <c r="AG42" s="22">
        <f t="shared" si="0"/>
        <v>0.39919056638477679</v>
      </c>
      <c r="AH42" s="63"/>
      <c r="AI42" s="38">
        <f>A42</f>
        <v>1</v>
      </c>
      <c r="AJ42" s="82">
        <f t="shared" ref="AJ42:AK44" si="1">AJ41+AF41</f>
        <v>721062.51174166508</v>
      </c>
      <c r="AK42" s="82">
        <f t="shared" si="1"/>
        <v>461483.52687872888</v>
      </c>
      <c r="AL42" s="66"/>
      <c r="AM42" s="9" t="str">
        <f>IF(A43=0,A42&amp;" - 1",A42&amp;" - "&amp;A43)</f>
        <v>1 - 2</v>
      </c>
      <c r="AN42" s="18">
        <f>F42</f>
        <v>-15.599999999976717</v>
      </c>
      <c r="AO42" s="18">
        <f>AN42*G42</f>
        <v>6.239999999445863</v>
      </c>
      <c r="AP42" s="9" t="str">
        <f>D42&amp;","&amp;C42</f>
        <v>461483.51,721062.61</v>
      </c>
    </row>
    <row r="43" spans="1:44">
      <c r="A43" s="20">
        <f>A42+1</f>
        <v>2</v>
      </c>
      <c r="B43" s="44"/>
      <c r="C43" s="60">
        <v>721078.21</v>
      </c>
      <c r="D43" s="60">
        <v>461483.91</v>
      </c>
      <c r="E43" s="79"/>
      <c r="F43" s="72">
        <f>IF(C44=0,C43-$C$42,C43-C44)</f>
        <v>0.19999999995343387</v>
      </c>
      <c r="G43" s="72">
        <f>IF(D44=0,D43-$D$42,D43-D44)</f>
        <v>-20.480000000039581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20.480976539257171</v>
      </c>
      <c r="N43" s="36">
        <f>IF(F43=0,,ATAN(G43/F43))</f>
        <v>-1.5610310122202848</v>
      </c>
      <c r="O43" s="36">
        <f>ABS(DEGREES(N43))</f>
        <v>89.440488689257151</v>
      </c>
      <c r="P43" s="37" t="str">
        <f>TEXT(INT(O43),"00")</f>
        <v>89</v>
      </c>
      <c r="Q43" s="38" t="str">
        <f>TEXT((O43-P43)*60,"00")</f>
        <v>26</v>
      </c>
      <c r="R43" s="39" t="str">
        <f>IF(L43="",IF(F43&gt;0,"S","N"),"")</f>
        <v>S</v>
      </c>
      <c r="S43" s="25" t="str">
        <f>IF(L43="",IF(INT(Q43)=60,INT(P43+1),P43),"due")</f>
        <v>89</v>
      </c>
      <c r="T43" s="38" t="str">
        <f>IF(L43="",IF(INT(Q43)=60,"00",Q43),L43)</f>
        <v>26</v>
      </c>
      <c r="U43" s="40" t="str">
        <f>IF(L43="",IF(G43&gt;0,"W","E"),"")</f>
        <v>E</v>
      </c>
      <c r="V43" s="44"/>
      <c r="W43" s="22">
        <f>IF(S43="due",90*(I43+K43),S43+T43/60)</f>
        <v>89.433333333333337</v>
      </c>
      <c r="X43" s="22">
        <f>IF(R43="",W43,IF(R43="N",IF(U43="E",180+W43,180-W43),IF(U43="E",360-W43,W43)))</f>
        <v>270.56666666666666</v>
      </c>
      <c r="Y43" s="22">
        <f>RADIANS(X43)</f>
        <v>4.7222791794793242</v>
      </c>
      <c r="Z43" s="64"/>
      <c r="AA43" s="58">
        <f>-M43*COS(Y43)</f>
        <v>-0.20255763335723842</v>
      </c>
      <c r="AB43" s="58">
        <f>-M43*SIN(Y43)</f>
        <v>20.479974863431138</v>
      </c>
      <c r="AC43" s="64"/>
      <c r="AD43" s="82">
        <f>$AA$40/$M$40*M43</f>
        <v>-6.3453761740778192E-4</v>
      </c>
      <c r="AE43" s="82">
        <f>$AB$40/$M$40*M43</f>
        <v>2.9975512517138234E-4</v>
      </c>
      <c r="AF43" s="22">
        <f t="shared" si="0"/>
        <v>-0.20192309573983064</v>
      </c>
      <c r="AG43" s="22">
        <f t="shared" si="0"/>
        <v>20.479675108305965</v>
      </c>
      <c r="AH43" s="64"/>
      <c r="AI43" s="25">
        <f>A43</f>
        <v>2</v>
      </c>
      <c r="AJ43" s="82">
        <f t="shared" si="1"/>
        <v>721078.11224002775</v>
      </c>
      <c r="AK43" s="82">
        <f t="shared" si="1"/>
        <v>461483.92606929527</v>
      </c>
      <c r="AL43" s="66"/>
      <c r="AM43" s="9" t="str">
        <f>IF(A44=0,A43&amp;" - 1",A43&amp;" - "&amp;A44)</f>
        <v>2 - 3</v>
      </c>
      <c r="AN43" s="18">
        <f>AN42+F42+F43</f>
        <v>-31</v>
      </c>
      <c r="AO43" s="18">
        <f>AN43*G43</f>
        <v>634.88000000122702</v>
      </c>
      <c r="AP43" s="9" t="str">
        <f>D43&amp;","&amp;C43</f>
        <v>461483.91,721078.21</v>
      </c>
    </row>
    <row r="44" spans="1:44" s="46" customFormat="1">
      <c r="A44" s="20">
        <f>A43+1</f>
        <v>3</v>
      </c>
      <c r="B44" s="44"/>
      <c r="C44" s="60">
        <v>721078.01</v>
      </c>
      <c r="D44" s="60">
        <v>461504.39</v>
      </c>
      <c r="E44" s="79"/>
      <c r="F44" s="72">
        <f>IF(C45=0,C44-$C$42,C44-C45)</f>
        <v>16.010000000009313</v>
      </c>
      <c r="G44" s="72">
        <f>IF(D45=0,D44-$D$42,D44-D45)</f>
        <v>0.71000000002095476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16.025735552551964</v>
      </c>
      <c r="N44" s="22">
        <f>IF(F44=0,,ATAN(G44/F44))</f>
        <v>4.4318244879869392E-2</v>
      </c>
      <c r="O44" s="22">
        <f>ABS(DEGREES(N44))</f>
        <v>2.5392483870437861</v>
      </c>
      <c r="P44" s="24" t="str">
        <f>TEXT(INT(O44),"00")</f>
        <v>02</v>
      </c>
      <c r="Q44" s="25" t="str">
        <f>TEXT((O44-P44)*60,"00")</f>
        <v>32</v>
      </c>
      <c r="R44" s="23" t="str">
        <f>IF(L44="",IF(F44&gt;0,"S","N"),"")</f>
        <v>S</v>
      </c>
      <c r="S44" s="25" t="str">
        <f>IF(L44="",IF(INT(Q44)=60,INT(P44+1),P44),"due")</f>
        <v>02</v>
      </c>
      <c r="T44" s="25" t="str">
        <f>IF(L44="",IF(INT(Q44)=60,"00",Q44),L44)</f>
        <v>32</v>
      </c>
      <c r="U44" s="24" t="str">
        <f>IF(L44="",IF(G44&gt;0,"W","E"),"")</f>
        <v>W</v>
      </c>
      <c r="V44" s="44"/>
      <c r="W44" s="22">
        <f>IF(S44="due",90*(I44+K44),S44+T44/60)</f>
        <v>2.5333333333333332</v>
      </c>
      <c r="X44" s="22">
        <f>IF(R44="",W44,IF(R44="N",IF(U44="E",180+W44,180-W44),IF(U44="E",360-W44,W44)))</f>
        <v>2.5333333333333332</v>
      </c>
      <c r="Y44" s="22">
        <f>RADIANS(X44)</f>
        <v>4.4215007717189683E-2</v>
      </c>
      <c r="Z44" s="64"/>
      <c r="AA44" s="58">
        <f>-M44*COS(Y44)</f>
        <v>-16.010073213078105</v>
      </c>
      <c r="AB44" s="58">
        <f>-M44*SIN(Y44)</f>
        <v>-0.70834716926582908</v>
      </c>
      <c r="AC44" s="64"/>
      <c r="AD44" s="82">
        <f>$AA$40/$M$40*M44</f>
        <v>-4.9650621078697486E-4</v>
      </c>
      <c r="AE44" s="82">
        <f>$AB$40/$M$40*M44</f>
        <v>2.345491855484014E-4</v>
      </c>
      <c r="AF44" s="22">
        <f>AA44-AD44</f>
        <v>-16.009576706867318</v>
      </c>
      <c r="AG44" s="22">
        <f>AB44-AE44</f>
        <v>-0.70858171845137752</v>
      </c>
      <c r="AH44" s="64"/>
      <c r="AI44" s="25">
        <f>A44</f>
        <v>3</v>
      </c>
      <c r="AJ44" s="82">
        <f t="shared" si="1"/>
        <v>721077.91031693202</v>
      </c>
      <c r="AK44" s="82">
        <f t="shared" si="1"/>
        <v>461504.4057444036</v>
      </c>
      <c r="AL44" s="66"/>
      <c r="AM44" s="9" t="str">
        <f>IF(A45=0,A44&amp;" - 1",A44&amp;" - "&amp;A45)</f>
        <v>3 - 4</v>
      </c>
      <c r="AN44" s="18">
        <f>AN43+F43+F44</f>
        <v>-14.790000000037253</v>
      </c>
      <c r="AO44" s="18">
        <f>AN44*G44</f>
        <v>-10.500900000336371</v>
      </c>
      <c r="AP44" s="9" t="str">
        <f>D44&amp;","&amp;C44</f>
        <v>461504.39,721078.01</v>
      </c>
    </row>
    <row r="45" spans="1:44" s="46" customFormat="1">
      <c r="A45" s="20">
        <f>A44+1</f>
        <v>4</v>
      </c>
      <c r="B45" s="44"/>
      <c r="C45" s="60">
        <v>721062</v>
      </c>
      <c r="D45" s="60">
        <v>461503.68</v>
      </c>
      <c r="E45" s="79"/>
      <c r="F45" s="72">
        <f>IF(C46=0,C45-$C$42,C45-C46)</f>
        <v>-0.60999999998603016</v>
      </c>
      <c r="G45" s="72">
        <f>IF(D46=0,D45-$D$42,D45-D46)</f>
        <v>20.169999999983702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20.179221986967818</v>
      </c>
      <c r="N45" s="22">
        <f>IF(F45=0,,ATAN(G45/F45))</f>
        <v>-1.5405626071036689</v>
      </c>
      <c r="O45" s="22">
        <f>ABS(DEGREES(N45))</f>
        <v>88.267735462711087</v>
      </c>
      <c r="P45" s="24" t="str">
        <f>TEXT(INT(O45),"00")</f>
        <v>88</v>
      </c>
      <c r="Q45" s="25" t="str">
        <f>TEXT((O45-P45)*60,"00")</f>
        <v>16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16</v>
      </c>
      <c r="U45" s="24" t="str">
        <f>IF(L45="",IF(G45&gt;0,"W","E"),"")</f>
        <v>W</v>
      </c>
      <c r="V45" s="44"/>
      <c r="W45" s="22">
        <f>IF(S45="due",90*(I45+K45),S45+T45/60)</f>
        <v>88.266666666666666</v>
      </c>
      <c r="X45" s="22">
        <f>IF(R45="",W45,IF(R45="N",IF(U45="E",180+W45,180-W45),IF(U45="E",360-W45,W45)))</f>
        <v>91.733333333333334</v>
      </c>
      <c r="Y45" s="22">
        <f>RADIANS(X45)</f>
        <v>1.6010487004961316</v>
      </c>
      <c r="Z45" s="64"/>
      <c r="AA45" s="58">
        <f>-M45*COS(Y45)</f>
        <v>0.61037625126172412</v>
      </c>
      <c r="AB45" s="58">
        <f>-M45*SIN(Y45)</f>
        <v>-20.169988617528297</v>
      </c>
      <c r="AC45" s="64"/>
      <c r="AD45" s="82">
        <f>$AA$40/$M$40*M45</f>
        <v>-6.2518871676895619E-4</v>
      </c>
      <c r="AE45" s="82">
        <f>$AB$40/$M$40*M45</f>
        <v>2.9533871107026986E-4</v>
      </c>
      <c r="AF45" s="22">
        <f>AA45-AD45</f>
        <v>0.6110014399784931</v>
      </c>
      <c r="AG45" s="22">
        <f>AB45-AE45</f>
        <v>-20.170283956239366</v>
      </c>
      <c r="AH45" s="64"/>
      <c r="AI45" s="25">
        <f>A45</f>
        <v>4</v>
      </c>
      <c r="AJ45" s="82">
        <f t="shared" ref="AJ45" si="2">AJ44+AF44</f>
        <v>721061.9007402251</v>
      </c>
      <c r="AK45" s="82">
        <f t="shared" ref="AK45" si="3">AK44+AG44</f>
        <v>461503.69716268516</v>
      </c>
      <c r="AL45" s="66"/>
      <c r="AM45" s="9" t="str">
        <f>IF(A46=0,A45&amp;" - 1",A45&amp;" - "&amp;A46)</f>
        <v>4 - 1</v>
      </c>
      <c r="AN45" s="18">
        <f>AN44+F44+F45</f>
        <v>0.60999999998603016</v>
      </c>
      <c r="AO45" s="18">
        <f>AN45*G45</f>
        <v>12.303699999708286</v>
      </c>
      <c r="AP45" s="9" t="str">
        <f>D45&amp;","&amp;C45</f>
        <v>461503.68,721062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76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77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78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79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666.22599999836268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333.11299999918134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1.8550520012086916E-3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39589.171046303003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73.439970975637578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1.4872261739000692E-3</v>
      </c>
      <c r="AB40" s="91">
        <f>SUM(AB42:AB65536)</f>
        <v>1.1087723999337884E-3</v>
      </c>
      <c r="AC40" s="91"/>
      <c r="AD40" s="91">
        <f>SUM(AD42:AD65536)</f>
        <v>1.4872261739000692E-3</v>
      </c>
      <c r="AE40" s="91">
        <f>SUM(AE42:AE65536)</f>
        <v>1.1087723999337884E-3</v>
      </c>
      <c r="AF40" s="91">
        <f>SUM(AF42:AF65536)</f>
        <v>0</v>
      </c>
      <c r="AG40" s="91">
        <f>SUM(AG42:AG65536)</f>
        <v>-1.3322676295501878E-15</v>
      </c>
      <c r="AH40" s="92"/>
      <c r="AI40" s="93">
        <v>1</v>
      </c>
      <c r="AJ40" s="92">
        <f>AJ44+AF44</f>
        <v>721045.7020763472</v>
      </c>
      <c r="AK40" s="92">
        <f>AK44+AG44</f>
        <v>461482.83727946779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166.01000000000931</v>
      </c>
      <c r="G41" s="72">
        <f>IF(D42=0,D41-$D$41,D41-D42)</f>
        <v>966.70999999996275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980.86061405274654</v>
      </c>
      <c r="N41" s="36">
        <f>IF(F41=0,,ATAN(G41/F41))</f>
        <v>1.4007283676096542</v>
      </c>
      <c r="O41" s="36">
        <f>ABS(DEGREES(N41))</f>
        <v>80.255823708282477</v>
      </c>
      <c r="P41" s="37" t="str">
        <f>TEXT(INT(O41),"00")</f>
        <v>80</v>
      </c>
      <c r="Q41" s="38" t="str">
        <f>TEXT((O41-P41)*60,"00")</f>
        <v>15</v>
      </c>
      <c r="R41" s="39" t="str">
        <f>IF(L41="",IF(F41&gt;0,"S","N"),"")</f>
        <v>S</v>
      </c>
      <c r="S41" s="25" t="str">
        <f>IF(L41="",IF(INT(Q41)=60,INT(P41+1),P41),"due")</f>
        <v>80</v>
      </c>
      <c r="T41" s="38" t="str">
        <f>IF(L41="",IF(INT(Q41)=60,"00",Q41),L41)</f>
        <v>15</v>
      </c>
      <c r="U41" s="40" t="str">
        <f>IF(L41="",IF(G41&gt;0,"W","E"),"")</f>
        <v>W</v>
      </c>
      <c r="V41" s="41"/>
      <c r="W41" s="22">
        <f>IF(S41="due",90*(I41+K41),S41+T41/60)</f>
        <v>80.25</v>
      </c>
      <c r="X41" s="22">
        <f>IF(R41="",W41,IF(R41="N",IF(U41="E",180+W41,180-W41),IF(U41="E",360-W41,W41)))</f>
        <v>80.25</v>
      </c>
      <c r="Y41" s="22">
        <f>RADIANS(X41)</f>
        <v>1.4006267247254494</v>
      </c>
      <c r="Z41" s="64"/>
      <c r="AA41" s="58">
        <f>-M41*COS(Y41)</f>
        <v>-166.10825833488238</v>
      </c>
      <c r="AB41" s="58">
        <f>-M41*SIN(Y41)</f>
        <v>-966.69312127111107</v>
      </c>
      <c r="AC41" s="64"/>
      <c r="AD41" s="22">
        <v>0</v>
      </c>
      <c r="AE41" s="22">
        <v>0</v>
      </c>
      <c r="AF41" s="22">
        <f t="shared" ref="AF41:AG43" si="0">AA41-AD41</f>
        <v>-166.10825833488238</v>
      </c>
      <c r="AG41" s="22">
        <f t="shared" si="0"/>
        <v>-966.69312127111107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721062.61</v>
      </c>
      <c r="D42" s="60">
        <v>461483.51</v>
      </c>
      <c r="E42" s="79"/>
      <c r="F42" s="72">
        <f>IF(C43=0,C42-$C$42,C42-C43)</f>
        <v>0.60999999998603016</v>
      </c>
      <c r="G42" s="72">
        <f>IF(D43=0,D42-$D$42,D42-D43)</f>
        <v>-20.169999999983702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20.179221986967818</v>
      </c>
      <c r="N42" s="36">
        <f>IF(F42=0,,ATAN(G42/F42))</f>
        <v>-1.5405626071036689</v>
      </c>
      <c r="O42" s="36">
        <f>ABS(DEGREES(N42))</f>
        <v>88.267735462711087</v>
      </c>
      <c r="P42" s="37" t="str">
        <f>TEXT(INT(O42),"00")</f>
        <v>88</v>
      </c>
      <c r="Q42" s="38" t="str">
        <f>TEXT((O42-P42)*60,"00")</f>
        <v>16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16</v>
      </c>
      <c r="U42" s="40" t="str">
        <f>IF(L42="",IF(G42&gt;0,"W","E"),"")</f>
        <v>E</v>
      </c>
      <c r="V42" s="44"/>
      <c r="W42" s="22">
        <f>IF(S42="due",90*(I42+K42),S42+T42/60)</f>
        <v>88.266666666666666</v>
      </c>
      <c r="X42" s="22">
        <f>IF(R42="",W42,IF(R42="N",IF(U42="E",180+W42,180-W42),IF(U42="E",360-W42,W42)))</f>
        <v>271.73333333333335</v>
      </c>
      <c r="Y42" s="22">
        <f>RADIANS(X42)</f>
        <v>4.7426413540859249</v>
      </c>
      <c r="Z42" s="64"/>
      <c r="AA42" s="58">
        <f>-M42*COS(Y42)</f>
        <v>-0.61037625126172612</v>
      </c>
      <c r="AB42" s="58">
        <f>-M42*SIN(Y42)</f>
        <v>20.169988617528297</v>
      </c>
      <c r="AC42" s="64"/>
      <c r="AD42" s="82">
        <f>$AA$40/$M$40*M42</f>
        <v>4.0864758944300162E-4</v>
      </c>
      <c r="AE42" s="82">
        <f>$AB$40/$M$40*M42</f>
        <v>3.0465922159349999E-4</v>
      </c>
      <c r="AF42" s="22">
        <f t="shared" si="0"/>
        <v>-0.61078489885116916</v>
      </c>
      <c r="AG42" s="22">
        <f t="shared" si="0"/>
        <v>20.169683958306702</v>
      </c>
      <c r="AH42" s="63"/>
      <c r="AI42" s="38">
        <f>A42</f>
        <v>1</v>
      </c>
      <c r="AJ42" s="82">
        <f t="shared" ref="AJ42:AK44" si="1">AJ41+AF41</f>
        <v>721062.51174166508</v>
      </c>
      <c r="AK42" s="82">
        <f t="shared" si="1"/>
        <v>461483.52687872888</v>
      </c>
      <c r="AL42" s="66"/>
      <c r="AM42" s="9" t="str">
        <f>IF(A43=0,A42&amp;" - 1",A42&amp;" - "&amp;A43)</f>
        <v>1 - 2</v>
      </c>
      <c r="AN42" s="18">
        <f>F42</f>
        <v>0.60999999998603016</v>
      </c>
      <c r="AO42" s="18">
        <f>AN42*G42</f>
        <v>-12.303699999708286</v>
      </c>
      <c r="AP42" s="9" t="str">
        <f>D42&amp;","&amp;C42</f>
        <v>461483.51,721062.61</v>
      </c>
    </row>
    <row r="43" spans="1:44">
      <c r="A43" s="20">
        <f>A42+1</f>
        <v>2</v>
      </c>
      <c r="B43" s="44"/>
      <c r="C43" s="60">
        <v>721062</v>
      </c>
      <c r="D43" s="60">
        <v>461503.68</v>
      </c>
      <c r="E43" s="79"/>
      <c r="F43" s="72">
        <f>IF(C44=0,C43-$C$42,C43-C44)</f>
        <v>15.989999999990687</v>
      </c>
      <c r="G43" s="72">
        <f>IF(D44=0,D43-$D$42,D43-D44)</f>
        <v>0.41999999998370185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15.99551499638847</v>
      </c>
      <c r="N43" s="36">
        <f>IF(F43=0,,ATAN(G43/F43))</f>
        <v>2.6260378392673374E-2</v>
      </c>
      <c r="O43" s="36">
        <f>ABS(DEGREES(N43))</f>
        <v>1.5046088503167248</v>
      </c>
      <c r="P43" s="37" t="str">
        <f>TEXT(INT(O43),"00")</f>
        <v>01</v>
      </c>
      <c r="Q43" s="38" t="str">
        <f>TEXT((O43-P43)*60,"00")</f>
        <v>30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30</v>
      </c>
      <c r="U43" s="40" t="str">
        <f>IF(L43="",IF(G43&gt;0,"W","E"),"")</f>
        <v>W</v>
      </c>
      <c r="V43" s="44"/>
      <c r="W43" s="22">
        <f>IF(S43="due",90*(I43+K43),S43+T43/60)</f>
        <v>1.5</v>
      </c>
      <c r="X43" s="22">
        <f>IF(R43="",W43,IF(R43="N",IF(U43="E",180+W43,180-W43),IF(U43="E",360-W43,W43)))</f>
        <v>1.5</v>
      </c>
      <c r="Y43" s="22">
        <f>RADIANS(X43)</f>
        <v>2.6179938779914945E-2</v>
      </c>
      <c r="Z43" s="64"/>
      <c r="AA43" s="58">
        <f>-M43*COS(Y43)</f>
        <v>-15.990033732896109</v>
      </c>
      <c r="AB43" s="58">
        <f>-M43*SIN(Y43)</f>
        <v>-0.4187137692182708</v>
      </c>
      <c r="AC43" s="64"/>
      <c r="AD43" s="82">
        <f>$AA$40/$M$40*M43</f>
        <v>3.2392371962580935E-4</v>
      </c>
      <c r="AE43" s="82">
        <f>$AB$40/$M$40*M43</f>
        <v>2.4149499673149311E-4</v>
      </c>
      <c r="AF43" s="22">
        <f t="shared" si="0"/>
        <v>-15.990357656615734</v>
      </c>
      <c r="AG43" s="22">
        <f t="shared" si="0"/>
        <v>-0.41895526421500229</v>
      </c>
      <c r="AH43" s="64"/>
      <c r="AI43" s="25">
        <f>A43</f>
        <v>2</v>
      </c>
      <c r="AJ43" s="82">
        <f t="shared" si="1"/>
        <v>721061.90095676621</v>
      </c>
      <c r="AK43" s="82">
        <f t="shared" si="1"/>
        <v>461503.69656268717</v>
      </c>
      <c r="AL43" s="66"/>
      <c r="AM43" s="9" t="str">
        <f>IF(A44=0,A43&amp;" - 1",A43&amp;" - "&amp;A44)</f>
        <v>2 - 3</v>
      </c>
      <c r="AN43" s="18">
        <f>AN42+F42+F43</f>
        <v>17.209999999962747</v>
      </c>
      <c r="AO43" s="18">
        <f>AN43*G43</f>
        <v>7.2281999997038628</v>
      </c>
      <c r="AP43" s="9" t="str">
        <f>D43&amp;","&amp;C43</f>
        <v>461503.68,721062</v>
      </c>
    </row>
    <row r="44" spans="1:44" s="46" customFormat="1">
      <c r="A44" s="20">
        <f>A43+1</f>
        <v>3</v>
      </c>
      <c r="B44" s="44"/>
      <c r="C44" s="60">
        <v>721046.01</v>
      </c>
      <c r="D44" s="60">
        <v>461503.26</v>
      </c>
      <c r="E44" s="79"/>
      <c r="F44" s="72">
        <f>IF(C45=0,C44-$C$42,C44-C45)</f>
        <v>0.2099999999627471</v>
      </c>
      <c r="G44" s="72">
        <f>IF(D45=0,D44-$D$42,D44-D45)</f>
        <v>20.440000000002328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20.441078738659549</v>
      </c>
      <c r="N44" s="22">
        <f>IF(F44=0,,ATAN(G44/F44))</f>
        <v>1.5605227156591466</v>
      </c>
      <c r="O44" s="22">
        <f>ABS(DEGREES(N44))</f>
        <v>89.411365441562921</v>
      </c>
      <c r="P44" s="24" t="str">
        <f>TEXT(INT(O44),"00")</f>
        <v>89</v>
      </c>
      <c r="Q44" s="25" t="str">
        <f>TEXT((O44-P44)*60,"00")</f>
        <v>25</v>
      </c>
      <c r="R44" s="23" t="str">
        <f>IF(L44="",IF(F44&gt;0,"S","N"),"")</f>
        <v>S</v>
      </c>
      <c r="S44" s="25" t="str">
        <f>IF(L44="",IF(INT(Q44)=60,INT(P44+1),P44),"due")</f>
        <v>89</v>
      </c>
      <c r="T44" s="25" t="str">
        <f>IF(L44="",IF(INT(Q44)=60,"00",Q44),L44)</f>
        <v>25</v>
      </c>
      <c r="U44" s="24" t="str">
        <f>IF(L44="",IF(G44&gt;0,"W","E"),"")</f>
        <v>W</v>
      </c>
      <c r="V44" s="44"/>
      <c r="W44" s="22">
        <f>IF(S44="due",90*(I44+K44),S44+T44/60)</f>
        <v>89.416666666666671</v>
      </c>
      <c r="X44" s="22">
        <f>IF(R44="",W44,IF(R44="N",IF(U44="E",180+W44,180-W44),IF(U44="E",360-W44,W44)))</f>
        <v>89.416666666666671</v>
      </c>
      <c r="Y44" s="22">
        <f>RADIANS(X44)</f>
        <v>1.5606152394915964</v>
      </c>
      <c r="Z44" s="64"/>
      <c r="AA44" s="58">
        <f>-M44*COS(Y44)</f>
        <v>-0.2081088119312994</v>
      </c>
      <c r="AB44" s="58">
        <f>-M44*SIN(Y44)</f>
        <v>-20.440019342517168</v>
      </c>
      <c r="AC44" s="64"/>
      <c r="AD44" s="82">
        <f>$AA$40/$M$40*M44</f>
        <v>4.1395042670933964E-4</v>
      </c>
      <c r="AE44" s="82">
        <f>$AB$40/$M$40*M44</f>
        <v>3.0861264825142204E-4</v>
      </c>
      <c r="AF44" s="22">
        <f>AA44-AD44</f>
        <v>-0.20852276235800873</v>
      </c>
      <c r="AG44" s="22">
        <f>AB44-AE44</f>
        <v>-20.440327955165419</v>
      </c>
      <c r="AH44" s="64"/>
      <c r="AI44" s="25">
        <f>A44</f>
        <v>3</v>
      </c>
      <c r="AJ44" s="82">
        <f t="shared" si="1"/>
        <v>721045.9105991096</v>
      </c>
      <c r="AK44" s="82">
        <f t="shared" si="1"/>
        <v>461503.27760742296</v>
      </c>
      <c r="AL44" s="66"/>
      <c r="AM44" s="9" t="str">
        <f>IF(A45=0,A44&amp;" - 1",A44&amp;" - "&amp;A45)</f>
        <v>3 - 4</v>
      </c>
      <c r="AN44" s="18">
        <f>AN43+F43+F44</f>
        <v>33.409999999916181</v>
      </c>
      <c r="AO44" s="18">
        <f>AN44*G44</f>
        <v>682.90039999836449</v>
      </c>
      <c r="AP44" s="9" t="str">
        <f>D44&amp;","&amp;C44</f>
        <v>461503.26,721046.01</v>
      </c>
    </row>
    <row r="45" spans="1:44" s="46" customFormat="1">
      <c r="A45" s="20">
        <f>A44+1</f>
        <v>4</v>
      </c>
      <c r="B45" s="44"/>
      <c r="C45" s="60">
        <v>721045.8</v>
      </c>
      <c r="D45" s="60">
        <v>461482.82</v>
      </c>
      <c r="E45" s="79"/>
      <c r="F45" s="72">
        <f>IF(C46=0,C45-$C$42,C45-C46)</f>
        <v>-16.809999999939464</v>
      </c>
      <c r="G45" s="72">
        <f>IF(D46=0,D45-$D$42,D45-D46)</f>
        <v>-0.69000000000232831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16.82415525362174</v>
      </c>
      <c r="N45" s="22">
        <f>IF(F45=0,,ATAN(G45/F45))</f>
        <v>4.1023966355178285E-2</v>
      </c>
      <c r="O45" s="22">
        <f>ABS(DEGREES(N45))</f>
        <v>2.3505001310384026</v>
      </c>
      <c r="P45" s="24" t="str">
        <f>TEXT(INT(O45),"00")</f>
        <v>02</v>
      </c>
      <c r="Q45" s="25" t="str">
        <f>TEXT((O45-P45)*60,"00")</f>
        <v>21</v>
      </c>
      <c r="R45" s="23" t="str">
        <f>IF(L45="",IF(F45&gt;0,"S","N"),"")</f>
        <v>N</v>
      </c>
      <c r="S45" s="25" t="str">
        <f>IF(L45="",IF(INT(Q45)=60,INT(P45+1),P45),"due")</f>
        <v>02</v>
      </c>
      <c r="T45" s="25" t="str">
        <f>IF(L45="",IF(INT(Q45)=60,"00",Q45),L45)</f>
        <v>21</v>
      </c>
      <c r="U45" s="24" t="str">
        <f>IF(L45="",IF(G45&gt;0,"W","E"),"")</f>
        <v>E</v>
      </c>
      <c r="V45" s="44"/>
      <c r="W45" s="22">
        <f>IF(S45="due",90*(I45+K45),S45+T45/60)</f>
        <v>2.35</v>
      </c>
      <c r="X45" s="22">
        <f>IF(R45="",W45,IF(R45="N",IF(U45="E",180+W45,180-W45),IF(U45="E",360-W45,W45)))</f>
        <v>182.35</v>
      </c>
      <c r="Y45" s="22">
        <f>RADIANS(X45)</f>
        <v>3.18260789101166</v>
      </c>
      <c r="Z45" s="64"/>
      <c r="AA45" s="58">
        <f>-M45*COS(Y45)</f>
        <v>16.810006022263035</v>
      </c>
      <c r="AB45" s="58">
        <f>-M45*SIN(Y45)</f>
        <v>0.68985326660707635</v>
      </c>
      <c r="AC45" s="64"/>
      <c r="AD45" s="82">
        <f>$AA$40/$M$40*M45</f>
        <v>3.4070443812191857E-4</v>
      </c>
      <c r="AE45" s="82">
        <f>$AB$40/$M$40*M45</f>
        <v>2.5400553335737321E-4</v>
      </c>
      <c r="AF45" s="22">
        <f>AA45-AD45</f>
        <v>16.809665317824912</v>
      </c>
      <c r="AG45" s="22">
        <f>AB45-AE45</f>
        <v>0.68959926107371894</v>
      </c>
      <c r="AH45" s="64"/>
      <c r="AI45" s="25">
        <f>A45</f>
        <v>4</v>
      </c>
      <c r="AJ45" s="82">
        <f t="shared" ref="AJ45" si="2">AJ44+AF44</f>
        <v>721045.7020763472</v>
      </c>
      <c r="AK45" s="82">
        <f t="shared" ref="AK45" si="3">AK44+AG44</f>
        <v>461482.83727946779</v>
      </c>
      <c r="AL45" s="66"/>
      <c r="AM45" s="9" t="str">
        <f>IF(A46=0,A45&amp;" - 1",A45&amp;" - "&amp;A46)</f>
        <v>4 - 1</v>
      </c>
      <c r="AN45" s="18">
        <f>AN44+F44+F45</f>
        <v>16.809999999939464</v>
      </c>
      <c r="AO45" s="18">
        <f>AN45*G45</f>
        <v>-11.59889999999737</v>
      </c>
      <c r="AP45" s="9" t="str">
        <f>D45&amp;","&amp;C45</f>
        <v>461482.82,721045.8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80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81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82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673.16159999707975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336.58079999853987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1.1049848926839264E-3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66876.751739010433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67000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67000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73.897800343380027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1.0671334519374298E-5</v>
      </c>
      <c r="AB40" s="91">
        <f>SUM(AB42:AB65536)</f>
        <v>1.1049333625514635E-3</v>
      </c>
      <c r="AC40" s="91"/>
      <c r="AD40" s="91">
        <f>SUM(AD42:AD65536)</f>
        <v>1.0671334519374298E-5</v>
      </c>
      <c r="AE40" s="91">
        <f>SUM(AE42:AE65536)</f>
        <v>1.1049333625514635E-3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721061.98348878382</v>
      </c>
      <c r="AK40" s="92">
        <f>AK44+AG44</f>
        <v>461463.12713861663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166.01000000000931</v>
      </c>
      <c r="G41" s="72">
        <f>IF(D42=0,D41-$D$41,D41-D42)</f>
        <v>966.70999999996275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980.86061405274654</v>
      </c>
      <c r="N41" s="36">
        <f>IF(F41=0,,ATAN(G41/F41))</f>
        <v>1.4007283676096542</v>
      </c>
      <c r="O41" s="36">
        <f>ABS(DEGREES(N41))</f>
        <v>80.255823708282477</v>
      </c>
      <c r="P41" s="37" t="str">
        <f>TEXT(INT(O41),"00")</f>
        <v>80</v>
      </c>
      <c r="Q41" s="38" t="str">
        <f>TEXT((O41-P41)*60,"00")</f>
        <v>15</v>
      </c>
      <c r="R41" s="39" t="str">
        <f>IF(L41="",IF(F41&gt;0,"S","N"),"")</f>
        <v>S</v>
      </c>
      <c r="S41" s="25" t="str">
        <f>IF(L41="",IF(INT(Q41)=60,INT(P41+1),P41),"due")</f>
        <v>80</v>
      </c>
      <c r="T41" s="38" t="str">
        <f>IF(L41="",IF(INT(Q41)=60,"00",Q41),L41)</f>
        <v>15</v>
      </c>
      <c r="U41" s="40" t="str">
        <f>IF(L41="",IF(G41&gt;0,"W","E"),"")</f>
        <v>W</v>
      </c>
      <c r="V41" s="41"/>
      <c r="W41" s="22">
        <f>IF(S41="due",90*(I41+K41),S41+T41/60)</f>
        <v>80.25</v>
      </c>
      <c r="X41" s="22">
        <f>IF(R41="",W41,IF(R41="N",IF(U41="E",180+W41,180-W41),IF(U41="E",360-W41,W41)))</f>
        <v>80.25</v>
      </c>
      <c r="Y41" s="22">
        <f>RADIANS(X41)</f>
        <v>1.4006267247254494</v>
      </c>
      <c r="Z41" s="64"/>
      <c r="AA41" s="58">
        <f>-M41*COS(Y41)</f>
        <v>-166.10825833488238</v>
      </c>
      <c r="AB41" s="58">
        <f>-M41*SIN(Y41)</f>
        <v>-966.69312127111107</v>
      </c>
      <c r="AC41" s="64"/>
      <c r="AD41" s="22">
        <v>0</v>
      </c>
      <c r="AE41" s="22">
        <v>0</v>
      </c>
      <c r="AF41" s="22">
        <f t="shared" ref="AF41:AG43" si="0">AA41-AD41</f>
        <v>-166.10825833488238</v>
      </c>
      <c r="AG41" s="22">
        <f t="shared" si="0"/>
        <v>-966.69312127111107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721062.61</v>
      </c>
      <c r="D42" s="60">
        <v>461483.51</v>
      </c>
      <c r="E42" s="79"/>
      <c r="F42" s="72">
        <f>IF(C43=0,C42-$C$42,C42-C43)</f>
        <v>16.809999999939464</v>
      </c>
      <c r="G42" s="72">
        <f>IF(D43=0,D42-$D$42,D42-D43)</f>
        <v>0.69000000000232831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16.82415525362174</v>
      </c>
      <c r="N42" s="36">
        <f>IF(F42=0,,ATAN(G42/F42))</f>
        <v>4.1023966355178285E-2</v>
      </c>
      <c r="O42" s="36">
        <f>ABS(DEGREES(N42))</f>
        <v>2.3505001310384026</v>
      </c>
      <c r="P42" s="37" t="str">
        <f>TEXT(INT(O42),"00")</f>
        <v>02</v>
      </c>
      <c r="Q42" s="38" t="str">
        <f>TEXT((O42-P42)*60,"00")</f>
        <v>21</v>
      </c>
      <c r="R42" s="39" t="str">
        <f>IF(L42="",IF(F42&gt;0,"S","N"),"")</f>
        <v>S</v>
      </c>
      <c r="S42" s="25" t="str">
        <f>IF(L42="",IF(INT(Q42)=60,INT(P42+1),P42),"due")</f>
        <v>02</v>
      </c>
      <c r="T42" s="38" t="str">
        <f>IF(L42="",IF(INT(Q42)=60,"00",Q42),L42)</f>
        <v>21</v>
      </c>
      <c r="U42" s="40" t="str">
        <f>IF(L42="",IF(G42&gt;0,"W","E"),"")</f>
        <v>W</v>
      </c>
      <c r="V42" s="44"/>
      <c r="W42" s="22">
        <f>IF(S42="due",90*(I42+K42),S42+T42/60)</f>
        <v>2.35</v>
      </c>
      <c r="X42" s="22">
        <f>IF(R42="",W42,IF(R42="N",IF(U42="E",180+W42,180-W42),IF(U42="E",360-W42,W42)))</f>
        <v>2.35</v>
      </c>
      <c r="Y42" s="22">
        <f>RADIANS(X42)</f>
        <v>4.1015237421866746E-2</v>
      </c>
      <c r="Z42" s="64"/>
      <c r="AA42" s="58">
        <f>-M42*COS(Y42)</f>
        <v>-16.810006022263035</v>
      </c>
      <c r="AB42" s="58">
        <f>-M42*SIN(Y42)</f>
        <v>-0.68985326660707658</v>
      </c>
      <c r="AC42" s="64"/>
      <c r="AD42" s="82">
        <f>$AA$40/$M$40*M42</f>
        <v>2.4295200653204487E-6</v>
      </c>
      <c r="AE42" s="82">
        <f>$AB$40/$M$40*M42</f>
        <v>2.5155783189881439E-4</v>
      </c>
      <c r="AF42" s="22">
        <f t="shared" si="0"/>
        <v>-16.810008451783101</v>
      </c>
      <c r="AG42" s="22">
        <f t="shared" si="0"/>
        <v>-0.69010482443897536</v>
      </c>
      <c r="AH42" s="63"/>
      <c r="AI42" s="38">
        <f>A42</f>
        <v>1</v>
      </c>
      <c r="AJ42" s="82">
        <f t="shared" ref="AJ42:AK44" si="1">AJ41+AF41</f>
        <v>721062.51174166508</v>
      </c>
      <c r="AK42" s="82">
        <f t="shared" si="1"/>
        <v>461483.52687872888</v>
      </c>
      <c r="AL42" s="66"/>
      <c r="AM42" s="9" t="str">
        <f>IF(A43=0,A42&amp;" - 1",A42&amp;" - "&amp;A43)</f>
        <v>1 - 2</v>
      </c>
      <c r="AN42" s="18">
        <f>F42</f>
        <v>16.809999999939464</v>
      </c>
      <c r="AO42" s="18">
        <f>AN42*G42</f>
        <v>11.59889999999737</v>
      </c>
      <c r="AP42" s="9" t="str">
        <f>D42&amp;","&amp;C42</f>
        <v>461483.51,721062.61</v>
      </c>
    </row>
    <row r="43" spans="1:44">
      <c r="A43" s="20">
        <f>A42+1</f>
        <v>2</v>
      </c>
      <c r="B43" s="44"/>
      <c r="C43" s="60">
        <v>721045.8</v>
      </c>
      <c r="D43" s="60">
        <v>461482.82</v>
      </c>
      <c r="E43" s="79"/>
      <c r="F43" s="72">
        <f>IF(C44=0,C43-$C$42,C43-C44)</f>
        <v>-0.25</v>
      </c>
      <c r="G43" s="72">
        <f>IF(D44=0,D43-$D$42,D43-D44)</f>
        <v>20.60999999998603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20.611516198461096</v>
      </c>
      <c r="N43" s="36">
        <f>IF(F43=0,,ATAN(G43/F43))</f>
        <v>-1.5586668877068066</v>
      </c>
      <c r="O43" s="36">
        <f>ABS(DEGREES(N43))</f>
        <v>89.305034332391429</v>
      </c>
      <c r="P43" s="37" t="str">
        <f>TEXT(INT(O43),"00")</f>
        <v>89</v>
      </c>
      <c r="Q43" s="38" t="str">
        <f>TEXT((O43-P43)*60,"00")</f>
        <v>18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18</v>
      </c>
      <c r="U43" s="40" t="str">
        <f>IF(L43="",IF(G43&gt;0,"W","E"),"")</f>
        <v>W</v>
      </c>
      <c r="V43" s="44"/>
      <c r="W43" s="22">
        <f>IF(S43="due",90*(I43+K43),S43+T43/60)</f>
        <v>89.3</v>
      </c>
      <c r="X43" s="22">
        <f>IF(R43="",W43,IF(R43="N",IF(U43="E",180+W43,180-W43),IF(U43="E",360-W43,W43)))</f>
        <v>90.7</v>
      </c>
      <c r="Y43" s="22">
        <f>RADIANS(X43)</f>
        <v>1.583013631558857</v>
      </c>
      <c r="Z43" s="64"/>
      <c r="AA43" s="58">
        <f>-M43*COS(Y43)</f>
        <v>0.25181091061231115</v>
      </c>
      <c r="AB43" s="58">
        <f>-M43*SIN(Y43)</f>
        <v>-20.609977954008606</v>
      </c>
      <c r="AC43" s="64"/>
      <c r="AD43" s="82">
        <f>$AA$40/$M$40*M43</f>
        <v>2.9764402090891782E-6</v>
      </c>
      <c r="AE43" s="82">
        <f>$AB$40/$M$40*M43</f>
        <v>3.0818714216964874E-4</v>
      </c>
      <c r="AF43" s="22">
        <f t="shared" si="0"/>
        <v>0.25180793417210207</v>
      </c>
      <c r="AG43" s="22">
        <f t="shared" si="0"/>
        <v>-20.610286141150777</v>
      </c>
      <c r="AH43" s="64"/>
      <c r="AI43" s="25">
        <f>A43</f>
        <v>2</v>
      </c>
      <c r="AJ43" s="82">
        <f t="shared" si="1"/>
        <v>721045.70173321327</v>
      </c>
      <c r="AK43" s="82">
        <f t="shared" si="1"/>
        <v>461482.83677390445</v>
      </c>
      <c r="AL43" s="66"/>
      <c r="AM43" s="9" t="str">
        <f>IF(A44=0,A43&amp;" - 1",A43&amp;" - "&amp;A44)</f>
        <v>2 - 3</v>
      </c>
      <c r="AN43" s="18">
        <f>AN42+F42+F43</f>
        <v>33.369999999878928</v>
      </c>
      <c r="AO43" s="18">
        <f>AN43*G43</f>
        <v>687.7556999970385</v>
      </c>
      <c r="AP43" s="9" t="str">
        <f>D43&amp;","&amp;C43</f>
        <v>461482.82,721045.8</v>
      </c>
    </row>
    <row r="44" spans="1:44" s="46" customFormat="1">
      <c r="A44" s="20">
        <f>A43+1</f>
        <v>3</v>
      </c>
      <c r="B44" s="44"/>
      <c r="C44" s="60">
        <v>721046.05</v>
      </c>
      <c r="D44" s="60">
        <v>461462.21</v>
      </c>
      <c r="E44" s="79"/>
      <c r="F44" s="72">
        <f>IF(C45=0,C44-$C$42,C44-C45)</f>
        <v>-16.029999999911524</v>
      </c>
      <c r="G44" s="72">
        <f>IF(D45=0,D44-$D$42,D44-D45)</f>
        <v>-0.8999999999650754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16.055245248737268</v>
      </c>
      <c r="N44" s="22">
        <f>IF(F44=0,,ATAN(G44/F44))</f>
        <v>5.608584624873135E-2</v>
      </c>
      <c r="O44" s="22">
        <f>ABS(DEGREES(N44))</f>
        <v>3.2134822804719465</v>
      </c>
      <c r="P44" s="24" t="str">
        <f>TEXT(INT(O44),"00")</f>
        <v>03</v>
      </c>
      <c r="Q44" s="25" t="str">
        <f>TEXT((O44-P44)*60,"00")</f>
        <v>13</v>
      </c>
      <c r="R44" s="23" t="str">
        <f>IF(L44="",IF(F44&gt;0,"S","N"),"")</f>
        <v>N</v>
      </c>
      <c r="S44" s="25" t="str">
        <f>IF(L44="",IF(INT(Q44)=60,INT(P44+1),P44),"due")</f>
        <v>03</v>
      </c>
      <c r="T44" s="25" t="str">
        <f>IF(L44="",IF(INT(Q44)=60,"00",Q44),L44)</f>
        <v>13</v>
      </c>
      <c r="U44" s="24" t="str">
        <f>IF(L44="",IF(G44&gt;0,"W","E"),"")</f>
        <v>E</v>
      </c>
      <c r="V44" s="44"/>
      <c r="W44" s="22">
        <f>IF(S44="due",90*(I44+K44),S44+T44/60)</f>
        <v>3.2166666666666668</v>
      </c>
      <c r="X44" s="22">
        <f>IF(R44="",W44,IF(R44="N",IF(U44="E",180+W44,180-W44),IF(U44="E",360-W44,W44)))</f>
        <v>183.21666666666667</v>
      </c>
      <c r="Y44" s="22">
        <f>RADIANS(X44)</f>
        <v>3.1977340778622776</v>
      </c>
      <c r="Z44" s="64"/>
      <c r="AA44" s="58">
        <f>-M44*COS(Y44)</f>
        <v>16.029949954932508</v>
      </c>
      <c r="AB44" s="58">
        <f>-M44*SIN(Y44)</f>
        <v>0.90089091429536006</v>
      </c>
      <c r="AC44" s="64"/>
      <c r="AD44" s="82">
        <f>$AA$40/$M$40*M44</f>
        <v>2.3184843397739717E-6</v>
      </c>
      <c r="AE44" s="82">
        <f>$AB$40/$M$40*M44</f>
        <v>2.400609495390058E-4</v>
      </c>
      <c r="AF44" s="22">
        <f>AA44-AD44</f>
        <v>16.029947636448167</v>
      </c>
      <c r="AG44" s="22">
        <f>AB44-AE44</f>
        <v>0.90065085334582107</v>
      </c>
      <c r="AH44" s="64"/>
      <c r="AI44" s="25">
        <f>A44</f>
        <v>3</v>
      </c>
      <c r="AJ44" s="82">
        <f t="shared" si="1"/>
        <v>721045.95354114741</v>
      </c>
      <c r="AK44" s="82">
        <f t="shared" si="1"/>
        <v>461462.22648776328</v>
      </c>
      <c r="AL44" s="66"/>
      <c r="AM44" s="9" t="str">
        <f>IF(A45=0,A44&amp;" - 1",A44&amp;" - "&amp;A45)</f>
        <v>3 - 4</v>
      </c>
      <c r="AN44" s="18">
        <f>AN43+F43+F44</f>
        <v>17.089999999967404</v>
      </c>
      <c r="AO44" s="18">
        <f>AN44*G44</f>
        <v>-15.380999999373802</v>
      </c>
      <c r="AP44" s="9" t="str">
        <f>D44&amp;","&amp;C44</f>
        <v>461462.21,721046.05</v>
      </c>
    </row>
    <row r="45" spans="1:44" s="46" customFormat="1">
      <c r="A45" s="20">
        <f>A44+1</f>
        <v>4</v>
      </c>
      <c r="B45" s="44"/>
      <c r="C45" s="60">
        <v>721062.08</v>
      </c>
      <c r="D45" s="60">
        <v>461463.11</v>
      </c>
      <c r="E45" s="79"/>
      <c r="F45" s="72">
        <f>IF(C46=0,C45-$C$42,C45-C46)</f>
        <v>-0.53000000002793968</v>
      </c>
      <c r="G45" s="72">
        <f>IF(D46=0,D45-$D$42,D45-D46)</f>
        <v>-20.400000000023283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20.406883642559919</v>
      </c>
      <c r="N45" s="22">
        <f>IF(F45=0,,ATAN(G45/F45))</f>
        <v>1.5448217776922655</v>
      </c>
      <c r="O45" s="22">
        <f>ABS(DEGREES(N45))</f>
        <v>88.511767961663921</v>
      </c>
      <c r="P45" s="24" t="str">
        <f>TEXT(INT(O45),"00")</f>
        <v>88</v>
      </c>
      <c r="Q45" s="25" t="str">
        <f>TEXT((O45-P45)*60,"00")</f>
        <v>31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31</v>
      </c>
      <c r="U45" s="24" t="str">
        <f>IF(L45="",IF(G45&gt;0,"W","E"),"")</f>
        <v>E</v>
      </c>
      <c r="V45" s="44"/>
      <c r="W45" s="22">
        <f>IF(S45="due",90*(I45+K45),S45+T45/60)</f>
        <v>88.516666666666666</v>
      </c>
      <c r="X45" s="22">
        <f>IF(R45="",W45,IF(R45="N",IF(U45="E",180+W45,180-W45),IF(U45="E",360-W45,W45)))</f>
        <v>268.51666666666665</v>
      </c>
      <c r="Y45" s="22">
        <f>RADIANS(X45)</f>
        <v>4.68649992981344</v>
      </c>
      <c r="Z45" s="64"/>
      <c r="AA45" s="58">
        <f>-M45*COS(Y45)</f>
        <v>0.52825582805273652</v>
      </c>
      <c r="AB45" s="58">
        <f>-M45*SIN(Y45)</f>
        <v>20.400045239682875</v>
      </c>
      <c r="AC45" s="64"/>
      <c r="AD45" s="82">
        <f>$AA$40/$M$40*M45</f>
        <v>2.9468899051906991E-6</v>
      </c>
      <c r="AE45" s="82">
        <f>$AB$40/$M$40*M45</f>
        <v>3.0512743894399458E-4</v>
      </c>
      <c r="AF45" s="22">
        <f>AA45-AD45</f>
        <v>0.52825288116283131</v>
      </c>
      <c r="AG45" s="22">
        <f>AB45-AE45</f>
        <v>20.399740112243929</v>
      </c>
      <c r="AH45" s="64"/>
      <c r="AI45" s="25">
        <f>A45</f>
        <v>4</v>
      </c>
      <c r="AJ45" s="82">
        <f t="shared" ref="AJ45" si="2">AJ44+AF44</f>
        <v>721061.98348878382</v>
      </c>
      <c r="AK45" s="82">
        <f t="shared" ref="AK45" si="3">AK44+AG44</f>
        <v>461463.12713861663</v>
      </c>
      <c r="AL45" s="66"/>
      <c r="AM45" s="9" t="str">
        <f>IF(A46=0,A45&amp;" - 1",A45&amp;" - "&amp;A46)</f>
        <v>4 - 1</v>
      </c>
      <c r="AN45" s="18">
        <f>AN44+F44+F45</f>
        <v>0.53000000002793968</v>
      </c>
      <c r="AO45" s="18">
        <f>AN45*G45</f>
        <v>-10.812000000582309</v>
      </c>
      <c r="AP45" s="9" t="str">
        <f>D45&amp;","&amp;C45</f>
        <v>461463.11,721062.08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83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84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85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653.03390000238096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326.51695000119048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3.1915079242371652E-3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22838.994488815424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72.890831892663371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-7.2516653909637796E-4</v>
      </c>
      <c r="AB40" s="91">
        <f>SUM(AB42:AB65536)</f>
        <v>3.1080309395248307E-3</v>
      </c>
      <c r="AC40" s="91"/>
      <c r="AD40" s="91">
        <f>SUM(AD42:AD65536)</f>
        <v>-7.2516653909637796E-4</v>
      </c>
      <c r="AE40" s="91">
        <f>SUM(AE42:AE65536)</f>
        <v>3.1080309395248307E-3</v>
      </c>
      <c r="AF40" s="91">
        <f>SUM(AF42:AF65536)</f>
        <v>0</v>
      </c>
      <c r="AG40" s="91">
        <f>SUM(AG42:AG65536)</f>
        <v>3.4416913763379853E-15</v>
      </c>
      <c r="AH40" s="92"/>
      <c r="AI40" s="93">
        <v>1</v>
      </c>
      <c r="AJ40" s="92">
        <f>AJ44+AF44</f>
        <v>721045.74053553282</v>
      </c>
      <c r="AK40" s="92">
        <f>AK44+AG44</f>
        <v>461482.83138668782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198.64000000001397</v>
      </c>
      <c r="G41" s="72">
        <f>IF(D42=0,D41-$D$41,D41-D42)</f>
        <v>968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988.17096172676793</v>
      </c>
      <c r="N41" s="36">
        <f>IF(F41=0,,ATAN(G41/F41))</f>
        <v>1.3683994590742721</v>
      </c>
      <c r="O41" s="36">
        <f>ABS(DEGREES(N41))</f>
        <v>78.403513692940606</v>
      </c>
      <c r="P41" s="37" t="str">
        <f>TEXT(INT(O41),"00")</f>
        <v>78</v>
      </c>
      <c r="Q41" s="38" t="str">
        <f>TEXT((O41-P41)*60,"00")</f>
        <v>24</v>
      </c>
      <c r="R41" s="39" t="str">
        <f>IF(L41="",IF(F41&gt;0,"S","N"),"")</f>
        <v>S</v>
      </c>
      <c r="S41" s="25" t="str">
        <f>IF(L41="",IF(INT(Q41)=60,INT(P41+1),P41),"due")</f>
        <v>78</v>
      </c>
      <c r="T41" s="38" t="str">
        <f>IF(L41="",IF(INT(Q41)=60,"00",Q41),L41)</f>
        <v>24</v>
      </c>
      <c r="U41" s="40" t="str">
        <f>IF(L41="",IF(G41&gt;0,"W","E"),"")</f>
        <v>W</v>
      </c>
      <c r="V41" s="41"/>
      <c r="W41" s="22">
        <f>IF(S41="due",90*(I41+K41),S41+T41/60)</f>
        <v>78.400000000000006</v>
      </c>
      <c r="X41" s="22">
        <f>IF(R41="",W41,IF(R41="N",IF(U41="E",180+W41,180-W41),IF(U41="E",360-W41,W41)))</f>
        <v>78.400000000000006</v>
      </c>
      <c r="Y41" s="22">
        <f>RADIANS(X41)</f>
        <v>1.3683381335635545</v>
      </c>
      <c r="Z41" s="64"/>
      <c r="AA41" s="58">
        <f>-M41*COS(Y41)</f>
        <v>-198.699362720827</v>
      </c>
      <c r="AB41" s="58">
        <f>-M41*SIN(Y41)</f>
        <v>-967.98781648032252</v>
      </c>
      <c r="AC41" s="64"/>
      <c r="AD41" s="22">
        <v>0</v>
      </c>
      <c r="AE41" s="22">
        <v>0</v>
      </c>
      <c r="AF41" s="22">
        <f t="shared" ref="AF41:AG43" si="0">AA41-AD41</f>
        <v>-198.699362720827</v>
      </c>
      <c r="AG41" s="22">
        <f t="shared" si="0"/>
        <v>-967.98781648032252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721029.98</v>
      </c>
      <c r="D42" s="60">
        <v>461482.22</v>
      </c>
      <c r="E42" s="79"/>
      <c r="F42" s="72">
        <f>IF(C43=0,C42-$C$42,C42-C43)</f>
        <v>-0.13000000000465661</v>
      </c>
      <c r="G42" s="72">
        <f>IF(D43=0,D42-$D$42,D42-D43)</f>
        <v>20.5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20.500412190978043</v>
      </c>
      <c r="N42" s="36">
        <f>IF(F42=0,,ATAN(G42/F42))</f>
        <v>-1.5644549483835222</v>
      </c>
      <c r="O42" s="36">
        <f>ABS(DEGREES(N42))</f>
        <v>89.636665780732869</v>
      </c>
      <c r="P42" s="37" t="str">
        <f>TEXT(INT(O42),"00")</f>
        <v>89</v>
      </c>
      <c r="Q42" s="38" t="str">
        <f>TEXT((O42-P42)*60,"00")</f>
        <v>38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38</v>
      </c>
      <c r="U42" s="40" t="str">
        <f>IF(L42="",IF(G42&gt;0,"W","E"),"")</f>
        <v>W</v>
      </c>
      <c r="V42" s="44"/>
      <c r="W42" s="22">
        <f>IF(S42="due",90*(I42+K42),S42+T42/60)</f>
        <v>89.63333333333334</v>
      </c>
      <c r="X42" s="22">
        <f>IF(R42="",W42,IF(R42="N",IF(U42="E",180+W42,180-W42),IF(U42="E",360-W42,W42)))</f>
        <v>90.36666666666666</v>
      </c>
      <c r="Y42" s="22">
        <f>RADIANS(X42)</f>
        <v>1.5771958673855424</v>
      </c>
      <c r="Z42" s="64"/>
      <c r="AA42" s="58">
        <f>-M42*COS(Y42)</f>
        <v>0.13119232445916026</v>
      </c>
      <c r="AB42" s="58">
        <f>-M42*SIN(Y42)</f>
        <v>-20.499992404242597</v>
      </c>
      <c r="AC42" s="64"/>
      <c r="AD42" s="82">
        <f>$AA$40/$M$40*M42</f>
        <v>-2.0395175322559408E-4</v>
      </c>
      <c r="AE42" s="82">
        <f>$AB$40/$M$40*M42</f>
        <v>8.7412797615477533E-4</v>
      </c>
      <c r="AF42" s="22">
        <f t="shared" si="0"/>
        <v>0.13139627621238587</v>
      </c>
      <c r="AG42" s="22">
        <f t="shared" si="0"/>
        <v>-20.500866532218751</v>
      </c>
      <c r="AH42" s="63"/>
      <c r="AI42" s="38">
        <f>A42</f>
        <v>1</v>
      </c>
      <c r="AJ42" s="82">
        <f t="shared" ref="AJ42:AK44" si="1">AJ41+AF41</f>
        <v>721029.92063727917</v>
      </c>
      <c r="AK42" s="82">
        <f t="shared" si="1"/>
        <v>461482.23218351963</v>
      </c>
      <c r="AL42" s="66"/>
      <c r="AM42" s="9" t="str">
        <f>IF(A43=0,A42&amp;" - 1",A42&amp;" - "&amp;A43)</f>
        <v>1 - 2</v>
      </c>
      <c r="AN42" s="18">
        <f>F42</f>
        <v>-0.13000000000465661</v>
      </c>
      <c r="AO42" s="18">
        <f>AN42*G42</f>
        <v>-2.6650000000954606</v>
      </c>
      <c r="AP42" s="9" t="str">
        <f>D42&amp;","&amp;C42</f>
        <v>461482.22,721029.98</v>
      </c>
    </row>
    <row r="43" spans="1:44">
      <c r="A43" s="20">
        <f>A42+1</f>
        <v>2</v>
      </c>
      <c r="B43" s="44"/>
      <c r="C43" s="60">
        <v>721030.11</v>
      </c>
      <c r="D43" s="60">
        <v>461461.72</v>
      </c>
      <c r="E43" s="79"/>
      <c r="F43" s="72">
        <f>IF(C44=0,C43-$C$42,C43-C44)</f>
        <v>-15.940000000060536</v>
      </c>
      <c r="G43" s="72">
        <f>IF(D44=0,D43-$D$42,D43-D44)</f>
        <v>-0.49000000004889444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15.947529589311875</v>
      </c>
      <c r="N43" s="36">
        <f>IF(F43=0,,ATAN(G43/F43))</f>
        <v>3.0730598700416344E-2</v>
      </c>
      <c r="O43" s="36">
        <f>ABS(DEGREES(N43))</f>
        <v>1.7607336074440689</v>
      </c>
      <c r="P43" s="37" t="str">
        <f>TEXT(INT(O43),"00")</f>
        <v>01</v>
      </c>
      <c r="Q43" s="38" t="str">
        <f>TEXT((O43-P43)*60,"00")</f>
        <v>46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46</v>
      </c>
      <c r="U43" s="40" t="str">
        <f>IF(L43="",IF(G43&gt;0,"W","E"),"")</f>
        <v>E</v>
      </c>
      <c r="V43" s="44"/>
      <c r="W43" s="22">
        <f>IF(S43="due",90*(I43+K43),S43+T43/60)</f>
        <v>1.7666666666666666</v>
      </c>
      <c r="X43" s="22">
        <f>IF(R43="",W43,IF(R43="N",IF(U43="E",180+W43,180-W43),IF(U43="E",360-W43,W43)))</f>
        <v>181.76666666666668</v>
      </c>
      <c r="Y43" s="22">
        <f>RADIANS(X43)</f>
        <v>3.1724268037083601</v>
      </c>
      <c r="Z43" s="64"/>
      <c r="AA43" s="58">
        <f>-M43*COS(Y43)</f>
        <v>15.939949174404244</v>
      </c>
      <c r="AB43" s="58">
        <f>-M43*SIN(Y43)</f>
        <v>0.4916506070241598</v>
      </c>
      <c r="AC43" s="64"/>
      <c r="AD43" s="82">
        <f>$AA$40/$M$40*M43</f>
        <v>-1.5865664500095216E-4</v>
      </c>
      <c r="AE43" s="82">
        <f>$AB$40/$M$40*M43</f>
        <v>6.7999519398485419E-4</v>
      </c>
      <c r="AF43" s="22">
        <f t="shared" si="0"/>
        <v>15.940107831049245</v>
      </c>
      <c r="AG43" s="22">
        <f t="shared" si="0"/>
        <v>0.49097061183017493</v>
      </c>
      <c r="AH43" s="64"/>
      <c r="AI43" s="25">
        <f>A43</f>
        <v>2</v>
      </c>
      <c r="AJ43" s="82">
        <f t="shared" si="1"/>
        <v>721030.05203355534</v>
      </c>
      <c r="AK43" s="82">
        <f t="shared" si="1"/>
        <v>461461.73131698743</v>
      </c>
      <c r="AL43" s="66"/>
      <c r="AM43" s="9" t="str">
        <f>IF(A44=0,A43&amp;" - 1",A43&amp;" - "&amp;A44)</f>
        <v>2 - 3</v>
      </c>
      <c r="AN43" s="18">
        <f>AN42+F42+F43</f>
        <v>-16.200000000069849</v>
      </c>
      <c r="AO43" s="18">
        <f>AN43*G43</f>
        <v>7.9380000008263156</v>
      </c>
      <c r="AP43" s="9" t="str">
        <f>D43&amp;","&amp;C43</f>
        <v>461461.72,721030.11</v>
      </c>
    </row>
    <row r="44" spans="1:44" s="46" customFormat="1">
      <c r="A44" s="20">
        <f>A43+1</f>
        <v>3</v>
      </c>
      <c r="B44" s="44"/>
      <c r="C44" s="60">
        <v>721046.05</v>
      </c>
      <c r="D44" s="60">
        <v>461462.21</v>
      </c>
      <c r="E44" s="79"/>
      <c r="F44" s="72">
        <f>IF(C45=0,C44-$C$42,C44-C45)</f>
        <v>0.25</v>
      </c>
      <c r="G44" s="72">
        <f>IF(D45=0,D44-$D$42,D44-D45)</f>
        <v>-20.60999999998603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20.611516198461096</v>
      </c>
      <c r="N44" s="22">
        <f>IF(F44=0,,ATAN(G44/F44))</f>
        <v>-1.5586668877068066</v>
      </c>
      <c r="O44" s="22">
        <f>ABS(DEGREES(N44))</f>
        <v>89.305034332391429</v>
      </c>
      <c r="P44" s="24" t="str">
        <f>TEXT(INT(O44),"00")</f>
        <v>89</v>
      </c>
      <c r="Q44" s="25" t="str">
        <f>TEXT((O44-P44)*60,"00")</f>
        <v>18</v>
      </c>
      <c r="R44" s="23" t="str">
        <f>IF(L44="",IF(F44&gt;0,"S","N"),"")</f>
        <v>S</v>
      </c>
      <c r="S44" s="25" t="str">
        <f>IF(L44="",IF(INT(Q44)=60,INT(P44+1),P44),"due")</f>
        <v>89</v>
      </c>
      <c r="T44" s="25" t="str">
        <f>IF(L44="",IF(INT(Q44)=60,"00",Q44),L44)</f>
        <v>18</v>
      </c>
      <c r="U44" s="24" t="str">
        <f>IF(L44="",IF(G44&gt;0,"W","E"),"")</f>
        <v>E</v>
      </c>
      <c r="V44" s="44"/>
      <c r="W44" s="22">
        <f>IF(S44="due",90*(I44+K44),S44+T44/60)</f>
        <v>89.3</v>
      </c>
      <c r="X44" s="22">
        <f>IF(R44="",W44,IF(R44="N",IF(U44="E",180+W44,180-W44),IF(U44="E",360-W44,W44)))</f>
        <v>270.7</v>
      </c>
      <c r="Y44" s="22">
        <f>RADIANS(X44)</f>
        <v>4.7246062851486501</v>
      </c>
      <c r="Z44" s="64"/>
      <c r="AA44" s="58">
        <f>-M44*COS(Y44)</f>
        <v>-0.25181091061230859</v>
      </c>
      <c r="AB44" s="58">
        <f>-M44*SIN(Y44)</f>
        <v>20.609977954008606</v>
      </c>
      <c r="AC44" s="64"/>
      <c r="AD44" s="82">
        <f>$AA$40/$M$40*M44</f>
        <v>-2.0505708988446041E-4</v>
      </c>
      <c r="AE44" s="82">
        <f>$AB$40/$M$40*M44</f>
        <v>8.7886539900750146E-4</v>
      </c>
      <c r="AF44" s="22">
        <f>AA44-AD44</f>
        <v>-0.25160585352242415</v>
      </c>
      <c r="AG44" s="22">
        <f>AB44-AE44</f>
        <v>20.6090990886096</v>
      </c>
      <c r="AH44" s="64"/>
      <c r="AI44" s="25">
        <f>A44</f>
        <v>3</v>
      </c>
      <c r="AJ44" s="82">
        <f t="shared" si="1"/>
        <v>721045.99214138638</v>
      </c>
      <c r="AK44" s="82">
        <f t="shared" si="1"/>
        <v>461462.22228759923</v>
      </c>
      <c r="AL44" s="66"/>
      <c r="AM44" s="9" t="str">
        <f>IF(A45=0,A44&amp;" - 1",A44&amp;" - "&amp;A45)</f>
        <v>3 - 4</v>
      </c>
      <c r="AN44" s="18">
        <f>AN43+F43+F44</f>
        <v>-31.890000000130385</v>
      </c>
      <c r="AO44" s="18">
        <f>AN44*G44</f>
        <v>657.25290000224174</v>
      </c>
      <c r="AP44" s="9" t="str">
        <f>D44&amp;","&amp;C44</f>
        <v>461462.21,721046.05</v>
      </c>
    </row>
    <row r="45" spans="1:44" s="46" customFormat="1">
      <c r="A45" s="20">
        <f>A44+1</f>
        <v>4</v>
      </c>
      <c r="B45" s="44"/>
      <c r="C45" s="60">
        <v>721045.8</v>
      </c>
      <c r="D45" s="60">
        <v>461482.82</v>
      </c>
      <c r="E45" s="79"/>
      <c r="F45" s="72">
        <f>IF(C46=0,C45-$C$42,C45-C46)</f>
        <v>15.820000000065193</v>
      </c>
      <c r="G45" s="72">
        <f>IF(D46=0,D45-$D$42,D45-D46)</f>
        <v>0.6000000000349246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15.831373913912355</v>
      </c>
      <c r="N45" s="22">
        <f>IF(F45=0,,ATAN(G45/F45))</f>
        <v>3.7908505785806866E-2</v>
      </c>
      <c r="O45" s="22">
        <f>ABS(DEGREES(N45))</f>
        <v>2.1719973891739959</v>
      </c>
      <c r="P45" s="24" t="str">
        <f>TEXT(INT(O45),"00")</f>
        <v>02</v>
      </c>
      <c r="Q45" s="25" t="str">
        <f>TEXT((O45-P45)*60,"00")</f>
        <v>10</v>
      </c>
      <c r="R45" s="23" t="str">
        <f>IF(L45="",IF(F45&gt;0,"S","N"),"")</f>
        <v>S</v>
      </c>
      <c r="S45" s="25" t="str">
        <f>IF(L45="",IF(INT(Q45)=60,INT(P45+1),P45),"due")</f>
        <v>02</v>
      </c>
      <c r="T45" s="25" t="str">
        <f>IF(L45="",IF(INT(Q45)=60,"00",Q45),L45)</f>
        <v>10</v>
      </c>
      <c r="U45" s="24" t="str">
        <f>IF(L45="",IF(G45&gt;0,"W","E"),"")</f>
        <v>W</v>
      </c>
      <c r="V45" s="44"/>
      <c r="W45" s="22">
        <f>IF(S45="due",90*(I45+K45),S45+T45/60)</f>
        <v>2.1666666666666665</v>
      </c>
      <c r="X45" s="22">
        <f>IF(R45="",W45,IF(R45="N",IF(U45="E",180+W45,180-W45),IF(U45="E",360-W45,W45)))</f>
        <v>2.1666666666666665</v>
      </c>
      <c r="Y45" s="22">
        <f>RADIANS(X45)</f>
        <v>3.7815467126543802E-2</v>
      </c>
      <c r="Z45" s="64"/>
      <c r="AA45" s="58">
        <f>-M45*COS(Y45)</f>
        <v>-15.820055754790193</v>
      </c>
      <c r="AB45" s="58">
        <f>-M45*SIN(Y45)</f>
        <v>-0.59852812585064274</v>
      </c>
      <c r="AC45" s="64"/>
      <c r="AD45" s="82">
        <f>$AA$40/$M$40*M45</f>
        <v>-1.575010509853713E-4</v>
      </c>
      <c r="AE45" s="82">
        <f>$AB$40/$M$40*M45</f>
        <v>6.7504237037769969E-4</v>
      </c>
      <c r="AF45" s="22">
        <f>AA45-AD45</f>
        <v>-15.819898253739208</v>
      </c>
      <c r="AG45" s="22">
        <f>AB45-AE45</f>
        <v>-0.59920316822102049</v>
      </c>
      <c r="AH45" s="64"/>
      <c r="AI45" s="25">
        <f>A45</f>
        <v>4</v>
      </c>
      <c r="AJ45" s="82">
        <f t="shared" ref="AJ45" si="2">AJ44+AF44</f>
        <v>721045.74053553282</v>
      </c>
      <c r="AK45" s="82">
        <f t="shared" ref="AK45" si="3">AK44+AG44</f>
        <v>461482.83138668782</v>
      </c>
      <c r="AL45" s="66"/>
      <c r="AM45" s="9" t="str">
        <f>IF(A46=0,A45&amp;" - 1",A45&amp;" - "&amp;A46)</f>
        <v>4 - 1</v>
      </c>
      <c r="AN45" s="18">
        <f>AN44+F44+F45</f>
        <v>-15.820000000065193</v>
      </c>
      <c r="AO45" s="18">
        <f>AN45*G45</f>
        <v>-9.4920000005916219</v>
      </c>
      <c r="AP45" s="9" t="str">
        <f>D45&amp;","&amp;C45</f>
        <v>461482.82,721045.8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topLeftCell="A30" workbookViewId="0">
      <selection activeCell="D50" sqref="D5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86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87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88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651.1588000017789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325.57940000088945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5.4360590833129252E-3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13366.594551163995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72.661597722816083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-4.1313171868563869E-3</v>
      </c>
      <c r="AB40" s="91">
        <f>SUM(AB42:AB65536)</f>
        <v>-3.533122791363752E-3</v>
      </c>
      <c r="AC40" s="91"/>
      <c r="AD40" s="91">
        <f>SUM(AD42:AD65536)</f>
        <v>-4.1313171868563869E-3</v>
      </c>
      <c r="AE40" s="91">
        <f>SUM(AE42:AE65536)</f>
        <v>-3.533122791363752E-3</v>
      </c>
      <c r="AF40" s="91">
        <f>SUM(AF42:AF65536)</f>
        <v>-5.5511151231257827E-16</v>
      </c>
      <c r="AG40" s="91">
        <f>SUM(AG42:AG65536)</f>
        <v>0</v>
      </c>
      <c r="AH40" s="92"/>
      <c r="AI40" s="93">
        <v>1</v>
      </c>
      <c r="AJ40" s="92">
        <f>AJ44+AF44</f>
        <v>721029.45195204671</v>
      </c>
      <c r="AK40" s="92">
        <f>AK44+AG44</f>
        <v>461502.07127626793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198.64000000001397</v>
      </c>
      <c r="G41" s="72">
        <f>IF(D42=0,D41-$D$41,D41-D42)</f>
        <v>968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988.17096172676793</v>
      </c>
      <c r="N41" s="36">
        <f>IF(F41=0,,ATAN(G41/F41))</f>
        <v>1.3683994590742721</v>
      </c>
      <c r="O41" s="36">
        <f>ABS(DEGREES(N41))</f>
        <v>78.403513692940606</v>
      </c>
      <c r="P41" s="37" t="str">
        <f>TEXT(INT(O41),"00")</f>
        <v>78</v>
      </c>
      <c r="Q41" s="38" t="str">
        <f>TEXT((O41-P41)*60,"00")</f>
        <v>24</v>
      </c>
      <c r="R41" s="39" t="str">
        <f>IF(L41="",IF(F41&gt;0,"S","N"),"")</f>
        <v>S</v>
      </c>
      <c r="S41" s="25" t="str">
        <f>IF(L41="",IF(INT(Q41)=60,INT(P41+1),P41),"due")</f>
        <v>78</v>
      </c>
      <c r="T41" s="38" t="str">
        <f>IF(L41="",IF(INT(Q41)=60,"00",Q41),L41)</f>
        <v>24</v>
      </c>
      <c r="U41" s="40" t="str">
        <f>IF(L41="",IF(G41&gt;0,"W","E"),"")</f>
        <v>W</v>
      </c>
      <c r="V41" s="41"/>
      <c r="W41" s="22">
        <f>IF(S41="due",90*(I41+K41),S41+T41/60)</f>
        <v>78.400000000000006</v>
      </c>
      <c r="X41" s="22">
        <f>IF(R41="",W41,IF(R41="N",IF(U41="E",180+W41,180-W41),IF(U41="E",360-W41,W41)))</f>
        <v>78.400000000000006</v>
      </c>
      <c r="Y41" s="22">
        <f>RADIANS(X41)</f>
        <v>1.3683381335635545</v>
      </c>
      <c r="Z41" s="64"/>
      <c r="AA41" s="58">
        <f>-M41*COS(Y41)</f>
        <v>-198.699362720827</v>
      </c>
      <c r="AB41" s="58">
        <f>-M41*SIN(Y41)</f>
        <v>-967.98781648032252</v>
      </c>
      <c r="AC41" s="64"/>
      <c r="AD41" s="22">
        <v>0</v>
      </c>
      <c r="AE41" s="22">
        <v>0</v>
      </c>
      <c r="AF41" s="22">
        <f t="shared" ref="AF41:AG43" si="0">AA41-AD41</f>
        <v>-198.699362720827</v>
      </c>
      <c r="AG41" s="22">
        <f t="shared" si="0"/>
        <v>-967.98781648032252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721029.98</v>
      </c>
      <c r="D42" s="60">
        <v>461482.22</v>
      </c>
      <c r="E42" s="79"/>
      <c r="F42" s="72">
        <f>IF(C43=0,C42-$C$42,C42-C43)</f>
        <v>-15.820000000065193</v>
      </c>
      <c r="G42" s="72">
        <f>IF(D43=0,D42-$D$42,D42-D43)</f>
        <v>-0.6000000000349246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15.831373913912355</v>
      </c>
      <c r="N42" s="36">
        <f>IF(F42=0,,ATAN(G42/F42))</f>
        <v>3.7908505785806866E-2</v>
      </c>
      <c r="O42" s="36">
        <f>ABS(DEGREES(N42))</f>
        <v>2.1719973891739959</v>
      </c>
      <c r="P42" s="37" t="str">
        <f>TEXT(INT(O42),"00")</f>
        <v>02</v>
      </c>
      <c r="Q42" s="38" t="str">
        <f>TEXT((O42-P42)*60,"00")</f>
        <v>10</v>
      </c>
      <c r="R42" s="39" t="str">
        <f>IF(L42="",IF(F42&gt;0,"S","N"),"")</f>
        <v>N</v>
      </c>
      <c r="S42" s="25" t="str">
        <f>IF(L42="",IF(INT(Q42)=60,INT(P42+1),P42),"due")</f>
        <v>02</v>
      </c>
      <c r="T42" s="38" t="str">
        <f>IF(L42="",IF(INT(Q42)=60,"00",Q42),L42)</f>
        <v>10</v>
      </c>
      <c r="U42" s="40" t="str">
        <f>IF(L42="",IF(G42&gt;0,"W","E"),"")</f>
        <v>E</v>
      </c>
      <c r="V42" s="44"/>
      <c r="W42" s="22">
        <f>IF(S42="due",90*(I42+K42),S42+T42/60)</f>
        <v>2.1666666666666665</v>
      </c>
      <c r="X42" s="22">
        <f>IF(R42="",W42,IF(R42="N",IF(U42="E",180+W42,180-W42),IF(U42="E",360-W42,W42)))</f>
        <v>182.16666666666666</v>
      </c>
      <c r="Y42" s="22">
        <f>RADIANS(X42)</f>
        <v>3.1794081207163369</v>
      </c>
      <c r="Z42" s="64"/>
      <c r="AA42" s="58">
        <f>-M42*COS(Y42)</f>
        <v>15.820055754790193</v>
      </c>
      <c r="AB42" s="58">
        <f>-M42*SIN(Y42)</f>
        <v>0.59852812585064119</v>
      </c>
      <c r="AC42" s="64"/>
      <c r="AD42" s="82">
        <f>$AA$40/$M$40*M42</f>
        <v>-9.0012371310077425E-4</v>
      </c>
      <c r="AE42" s="82">
        <f>$AB$40/$M$40*M42</f>
        <v>-7.6979022959581449E-4</v>
      </c>
      <c r="AF42" s="22">
        <f t="shared" si="0"/>
        <v>15.820955878503293</v>
      </c>
      <c r="AG42" s="22">
        <f t="shared" si="0"/>
        <v>0.59929791608023697</v>
      </c>
      <c r="AH42" s="63"/>
      <c r="AI42" s="38">
        <f>A42</f>
        <v>1</v>
      </c>
      <c r="AJ42" s="82">
        <f t="shared" ref="AJ42:AK44" si="1">AJ41+AF41</f>
        <v>721029.92063727917</v>
      </c>
      <c r="AK42" s="82">
        <f t="shared" si="1"/>
        <v>461482.23218351963</v>
      </c>
      <c r="AL42" s="66"/>
      <c r="AM42" s="9" t="str">
        <f>IF(A43=0,A42&amp;" - 1",A42&amp;" - "&amp;A43)</f>
        <v>1 - 2</v>
      </c>
      <c r="AN42" s="18">
        <f>F42</f>
        <v>-15.820000000065193</v>
      </c>
      <c r="AO42" s="18">
        <f>AN42*G42</f>
        <v>9.4920000005916219</v>
      </c>
      <c r="AP42" s="9" t="str">
        <f>D42&amp;","&amp;C42</f>
        <v>461482.22,721029.98</v>
      </c>
    </row>
    <row r="43" spans="1:44">
      <c r="A43" s="20">
        <f>A42+1</f>
        <v>2</v>
      </c>
      <c r="B43" s="44"/>
      <c r="C43" s="60">
        <v>721045.8</v>
      </c>
      <c r="D43" s="60">
        <v>461482.82</v>
      </c>
      <c r="E43" s="79"/>
      <c r="F43" s="72">
        <f>IF(C44=0,C43-$C$42,C43-C44)</f>
        <v>-0.2099999999627471</v>
      </c>
      <c r="G43" s="72">
        <f>IF(D44=0,D43-$D$42,D43-D44)</f>
        <v>-20.440000000002328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20.441078738659549</v>
      </c>
      <c r="N43" s="36">
        <f>IF(F43=0,,ATAN(G43/F43))</f>
        <v>1.5605227156591466</v>
      </c>
      <c r="O43" s="36">
        <f>ABS(DEGREES(N43))</f>
        <v>89.411365441562921</v>
      </c>
      <c r="P43" s="37" t="str">
        <f>TEXT(INT(O43),"00")</f>
        <v>89</v>
      </c>
      <c r="Q43" s="38" t="str">
        <f>TEXT((O43-P43)*60,"00")</f>
        <v>25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25</v>
      </c>
      <c r="U43" s="40" t="str">
        <f>IF(L43="",IF(G43&gt;0,"W","E"),"")</f>
        <v>E</v>
      </c>
      <c r="V43" s="44"/>
      <c r="W43" s="22">
        <f>IF(S43="due",90*(I43+K43),S43+T43/60)</f>
        <v>89.416666666666671</v>
      </c>
      <c r="X43" s="22">
        <f>IF(R43="",W43,IF(R43="N",IF(U43="E",180+W43,180-W43),IF(U43="E",360-W43,W43)))</f>
        <v>269.41666666666669</v>
      </c>
      <c r="Y43" s="22">
        <f>RADIANS(X43)</f>
        <v>4.7022078930813898</v>
      </c>
      <c r="Z43" s="64"/>
      <c r="AA43" s="58">
        <f>-M43*COS(Y43)</f>
        <v>0.20810881193129738</v>
      </c>
      <c r="AB43" s="58">
        <f>-M43*SIN(Y43)</f>
        <v>20.440019342517168</v>
      </c>
      <c r="AC43" s="64"/>
      <c r="AD43" s="82">
        <f>$AA$40/$M$40*M43</f>
        <v>-1.1622174925612957E-3</v>
      </c>
      <c r="AE43" s="82">
        <f>$AB$40/$M$40*M43</f>
        <v>-9.9393411974123681E-4</v>
      </c>
      <c r="AF43" s="22">
        <f t="shared" si="0"/>
        <v>0.20927102942385867</v>
      </c>
      <c r="AG43" s="22">
        <f t="shared" si="0"/>
        <v>20.441013276636909</v>
      </c>
      <c r="AH43" s="64"/>
      <c r="AI43" s="25">
        <f>A43</f>
        <v>2</v>
      </c>
      <c r="AJ43" s="82">
        <f t="shared" si="1"/>
        <v>721045.74159315764</v>
      </c>
      <c r="AK43" s="82">
        <f t="shared" si="1"/>
        <v>461482.83148143574</v>
      </c>
      <c r="AL43" s="66"/>
      <c r="AM43" s="9" t="str">
        <f>IF(A44=0,A43&amp;" - 1",A43&amp;" - "&amp;A44)</f>
        <v>2 - 3</v>
      </c>
      <c r="AN43" s="18">
        <f>AN42+F42+F43</f>
        <v>-31.850000000093132</v>
      </c>
      <c r="AO43" s="18">
        <f>AN43*G43</f>
        <v>651.01400000197782</v>
      </c>
      <c r="AP43" s="9" t="str">
        <f>D43&amp;","&amp;C43</f>
        <v>461482.82,721045.8</v>
      </c>
    </row>
    <row r="44" spans="1:44" s="46" customFormat="1">
      <c r="A44" s="20">
        <f>A43+1</f>
        <v>3</v>
      </c>
      <c r="B44" s="44"/>
      <c r="C44" s="60">
        <v>721046.01</v>
      </c>
      <c r="D44" s="60">
        <v>461503.26</v>
      </c>
      <c r="E44" s="79"/>
      <c r="F44" s="72">
        <f>IF(C45=0,C44-$C$42,C44-C45)</f>
        <v>16.5</v>
      </c>
      <c r="G44" s="72">
        <f>IF(D45=0,D44-$D$42,D44-D45)</f>
        <v>1.2000000000116415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16.543578814755531</v>
      </c>
      <c r="N44" s="22">
        <f>IF(F44=0,,ATAN(G44/F44))</f>
        <v>7.2599453731196459E-2</v>
      </c>
      <c r="O44" s="22">
        <f>ABS(DEGREES(N44))</f>
        <v>4.1596422937528539</v>
      </c>
      <c r="P44" s="24" t="str">
        <f>TEXT(INT(O44),"00")</f>
        <v>04</v>
      </c>
      <c r="Q44" s="25" t="str">
        <f>TEXT((O44-P44)*60,"00")</f>
        <v>10</v>
      </c>
      <c r="R44" s="23" t="str">
        <f>IF(L44="",IF(F44&gt;0,"S","N"),"")</f>
        <v>S</v>
      </c>
      <c r="S44" s="25" t="str">
        <f>IF(L44="",IF(INT(Q44)=60,INT(P44+1),P44),"due")</f>
        <v>04</v>
      </c>
      <c r="T44" s="25" t="str">
        <f>IF(L44="",IF(INT(Q44)=60,"00",Q44),L44)</f>
        <v>10</v>
      </c>
      <c r="U44" s="24" t="str">
        <f>IF(L44="",IF(G44&gt;0,"W","E"),"")</f>
        <v>W</v>
      </c>
      <c r="V44" s="44"/>
      <c r="W44" s="22">
        <f>IF(S44="due",90*(I44+K44),S44+T44/60)</f>
        <v>4.166666666666667</v>
      </c>
      <c r="X44" s="22">
        <f>IF(R44="",W44,IF(R44="N",IF(U44="E",180+W44,180-W44),IF(U44="E",360-W44,W44)))</f>
        <v>4.166666666666667</v>
      </c>
      <c r="Y44" s="22">
        <f>RADIANS(X44)</f>
        <v>7.2722052166430406E-2</v>
      </c>
      <c r="Z44" s="64"/>
      <c r="AA44" s="58">
        <f>-M44*COS(Y44)</f>
        <v>-16.499852757877484</v>
      </c>
      <c r="AB44" s="58">
        <f>-M44*SIN(Y44)</f>
        <v>-1.2020228651697085</v>
      </c>
      <c r="AC44" s="64"/>
      <c r="AD44" s="82">
        <f>$AA$40/$M$40*M44</f>
        <v>-9.4061751504882654E-4</v>
      </c>
      <c r="AE44" s="82">
        <f>$AB$40/$M$40*M44</f>
        <v>-8.0442072832072559E-4</v>
      </c>
      <c r="AF44" s="22">
        <f>AA44-AD44</f>
        <v>-16.498912140362435</v>
      </c>
      <c r="AG44" s="22">
        <f>AB44-AE44</f>
        <v>-1.2012184444413878</v>
      </c>
      <c r="AH44" s="64"/>
      <c r="AI44" s="25">
        <f>A44</f>
        <v>3</v>
      </c>
      <c r="AJ44" s="82">
        <f t="shared" si="1"/>
        <v>721045.95086418709</v>
      </c>
      <c r="AK44" s="82">
        <f t="shared" si="1"/>
        <v>461503.27249471238</v>
      </c>
      <c r="AL44" s="66"/>
      <c r="AM44" s="9" t="str">
        <f>IF(A45=0,A44&amp;" - 1",A44&amp;" - "&amp;A45)</f>
        <v>3 - 4</v>
      </c>
      <c r="AN44" s="18">
        <f>AN43+F43+F44</f>
        <v>-15.560000000055879</v>
      </c>
      <c r="AO44" s="18">
        <f>AN44*G44</f>
        <v>-18.672000000248197</v>
      </c>
      <c r="AP44" s="9" t="str">
        <f>D44&amp;","&amp;C44</f>
        <v>461503.26,721046.01</v>
      </c>
    </row>
    <row r="45" spans="1:44" s="46" customFormat="1">
      <c r="A45" s="20">
        <f>A44+1</f>
        <v>4</v>
      </c>
      <c r="B45" s="44"/>
      <c r="C45" s="60">
        <v>721029.51</v>
      </c>
      <c r="D45" s="60">
        <v>461502.06</v>
      </c>
      <c r="E45" s="79"/>
      <c r="F45" s="72">
        <f>IF(C46=0,C45-$C$42,C45-C46)</f>
        <v>-0.46999999997206032</v>
      </c>
      <c r="G45" s="72">
        <f>IF(D46=0,D45-$D$42,D45-D46)</f>
        <v>19.840000000025611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19.845566255488656</v>
      </c>
      <c r="N45" s="22">
        <f>IF(F45=0,,ATAN(G45/F45))</f>
        <v>-1.5471112406406746</v>
      </c>
      <c r="O45" s="22">
        <f>ABS(DEGREES(N45))</f>
        <v>88.642944525959336</v>
      </c>
      <c r="P45" s="24" t="str">
        <f>TEXT(INT(O45),"00")</f>
        <v>88</v>
      </c>
      <c r="Q45" s="25" t="str">
        <f>TEXT((O45-P45)*60,"00")</f>
        <v>39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39</v>
      </c>
      <c r="U45" s="24" t="str">
        <f>IF(L45="",IF(G45&gt;0,"W","E"),"")</f>
        <v>W</v>
      </c>
      <c r="V45" s="44"/>
      <c r="W45" s="22">
        <f>IF(S45="due",90*(I45+K45),S45+T45/60)</f>
        <v>88.65</v>
      </c>
      <c r="X45" s="22">
        <f>IF(R45="",W45,IF(R45="N",IF(U45="E",180+W45,180-W45),IF(U45="E",360-W45,W45)))</f>
        <v>91.35</v>
      </c>
      <c r="Y45" s="22">
        <f>RADIANS(X45)</f>
        <v>1.5943582716968199</v>
      </c>
      <c r="Z45" s="64"/>
      <c r="AA45" s="58">
        <f>-M45*COS(Y45)</f>
        <v>0.46755687396913809</v>
      </c>
      <c r="AB45" s="58">
        <f>-M45*SIN(Y45)</f>
        <v>-19.840057725989464</v>
      </c>
      <c r="AC45" s="64"/>
      <c r="AD45" s="82">
        <f>$AA$40/$M$40*M45</f>
        <v>-1.1283584661454906E-3</v>
      </c>
      <c r="AE45" s="82">
        <f>$AB$40/$M$40*M45</f>
        <v>-9.6497771370597529E-4</v>
      </c>
      <c r="AF45" s="22">
        <f>AA45-AD45</f>
        <v>0.46868523243528359</v>
      </c>
      <c r="AG45" s="22">
        <f>AB45-AE45</f>
        <v>-19.839092748275757</v>
      </c>
      <c r="AH45" s="64"/>
      <c r="AI45" s="25">
        <f>A45</f>
        <v>4</v>
      </c>
      <c r="AJ45" s="82">
        <f t="shared" ref="AJ45" si="2">AJ44+AF44</f>
        <v>721029.45195204671</v>
      </c>
      <c r="AK45" s="82">
        <f t="shared" ref="AK45" si="3">AK44+AG44</f>
        <v>461502.07127626793</v>
      </c>
      <c r="AL45" s="66"/>
      <c r="AM45" s="9" t="str">
        <f>IF(A46=0,A45&amp;" - 1",A45&amp;" - "&amp;A46)</f>
        <v>4 - 1</v>
      </c>
      <c r="AN45" s="18">
        <f>AN44+F44+F45</f>
        <v>0.46999999997206032</v>
      </c>
      <c r="AO45" s="18">
        <f>AN45*G45</f>
        <v>9.3247999994577135</v>
      </c>
      <c r="AP45" s="9" t="str">
        <f>D45&amp;","&amp;C45</f>
        <v>461502.06,721029.51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669.49979999872653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334.74989999936327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4.68909892945721E-3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15694.542617260093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16000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16000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73.593262984914858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4.6522117313472222E-3</v>
      </c>
      <c r="AB40" s="91">
        <f>SUM(AB42:AB65536)</f>
        <v>5.8700492072216726E-4</v>
      </c>
      <c r="AC40" s="91"/>
      <c r="AD40" s="91">
        <f>SUM(AD42:AD65536)</f>
        <v>4.6522117313472222E-3</v>
      </c>
      <c r="AE40" s="91">
        <f>SUM(AE42:AE65536)</f>
        <v>5.8700492072216726E-4</v>
      </c>
      <c r="AF40" s="91">
        <f>SUM(AF42:AF65536)</f>
        <v>0</v>
      </c>
      <c r="AG40" s="91">
        <f>SUM(AG42:AG65536)</f>
        <v>-4.4408920985006262E-16</v>
      </c>
      <c r="AH40" s="92"/>
      <c r="AI40" s="93">
        <v>1</v>
      </c>
      <c r="AJ40" s="92">
        <f>AJ44+AF44</f>
        <v>721013.58169043995</v>
      </c>
      <c r="AK40" s="92">
        <f>AK44+AG44</f>
        <v>461481.76162613317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198.64000000001397</v>
      </c>
      <c r="G41" s="72">
        <f>IF(D42=0,D41-$D$41,D41-D42)</f>
        <v>968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988.17096172676793</v>
      </c>
      <c r="N41" s="36">
        <f>IF(F41=0,,ATAN(G41/F41))</f>
        <v>1.3683994590742721</v>
      </c>
      <c r="O41" s="36">
        <f>ABS(DEGREES(N41))</f>
        <v>78.403513692940606</v>
      </c>
      <c r="P41" s="37" t="str">
        <f>TEXT(INT(O41),"00")</f>
        <v>78</v>
      </c>
      <c r="Q41" s="38" t="str">
        <f>TEXT((O41-P41)*60,"00")</f>
        <v>24</v>
      </c>
      <c r="R41" s="39" t="str">
        <f>IF(L41="",IF(F41&gt;0,"S","N"),"")</f>
        <v>S</v>
      </c>
      <c r="S41" s="25" t="str">
        <f>IF(L41="",IF(INT(Q41)=60,INT(P41+1),P41),"due")</f>
        <v>78</v>
      </c>
      <c r="T41" s="38" t="str">
        <f>IF(L41="",IF(INT(Q41)=60,"00",Q41),L41)</f>
        <v>24</v>
      </c>
      <c r="U41" s="40" t="str">
        <f>IF(L41="",IF(G41&gt;0,"W","E"),"")</f>
        <v>W</v>
      </c>
      <c r="V41" s="41"/>
      <c r="W41" s="22">
        <f>IF(S41="due",90*(I41+K41),S41+T41/60)</f>
        <v>78.400000000000006</v>
      </c>
      <c r="X41" s="22">
        <f>IF(R41="",W41,IF(R41="N",IF(U41="E",180+W41,180-W41),IF(U41="E",360-W41,W41)))</f>
        <v>78.400000000000006</v>
      </c>
      <c r="Y41" s="22">
        <f>RADIANS(X41)</f>
        <v>1.3683381335635545</v>
      </c>
      <c r="Z41" s="64"/>
      <c r="AA41" s="58">
        <f>-M41*COS(Y41)</f>
        <v>-198.699362720827</v>
      </c>
      <c r="AB41" s="58">
        <f>-M41*SIN(Y41)</f>
        <v>-967.98781648032252</v>
      </c>
      <c r="AC41" s="64"/>
      <c r="AD41" s="22">
        <v>0</v>
      </c>
      <c r="AE41" s="22">
        <v>0</v>
      </c>
      <c r="AF41" s="22">
        <f t="shared" ref="AF41:AG43" si="0">AA41-AD41</f>
        <v>-198.699362720827</v>
      </c>
      <c r="AG41" s="22">
        <f t="shared" si="0"/>
        <v>-967.98781648032252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721029.98</v>
      </c>
      <c r="D42" s="60">
        <v>461482.22</v>
      </c>
      <c r="E42" s="79"/>
      <c r="F42" s="72">
        <f>IF(C43=0,C42-$C$42,C42-C43)</f>
        <v>0.46999999997206032</v>
      </c>
      <c r="G42" s="72">
        <f>IF(D43=0,D42-$D$42,D42-D43)</f>
        <v>-19.840000000025611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19.845566255488656</v>
      </c>
      <c r="N42" s="36">
        <f>IF(F42=0,,ATAN(G42/F42))</f>
        <v>-1.5471112406406746</v>
      </c>
      <c r="O42" s="36">
        <f>ABS(DEGREES(N42))</f>
        <v>88.642944525959336</v>
      </c>
      <c r="P42" s="37" t="str">
        <f>TEXT(INT(O42),"00")</f>
        <v>88</v>
      </c>
      <c r="Q42" s="38" t="str">
        <f>TEXT((O42-P42)*60,"00")</f>
        <v>39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39</v>
      </c>
      <c r="U42" s="40" t="str">
        <f>IF(L42="",IF(G42&gt;0,"W","E"),"")</f>
        <v>E</v>
      </c>
      <c r="V42" s="44"/>
      <c r="W42" s="22">
        <f>IF(S42="due",90*(I42+K42),S42+T42/60)</f>
        <v>88.65</v>
      </c>
      <c r="X42" s="22">
        <f>IF(R42="",W42,IF(R42="N",IF(U42="E",180+W42,180-W42),IF(U42="E",360-W42,W42)))</f>
        <v>271.35000000000002</v>
      </c>
      <c r="Y42" s="22">
        <f>RADIANS(X42)</f>
        <v>4.7359509252866134</v>
      </c>
      <c r="Z42" s="64"/>
      <c r="AA42" s="58">
        <f>-M42*COS(Y42)</f>
        <v>-0.46755687396914447</v>
      </c>
      <c r="AB42" s="58">
        <f>-M42*SIN(Y42)</f>
        <v>19.840057725989464</v>
      </c>
      <c r="AC42" s="64"/>
      <c r="AD42" s="82">
        <f>$AA$40/$M$40*M42</f>
        <v>1.2545411414620631E-3</v>
      </c>
      <c r="AE42" s="82">
        <f>$AB$40/$M$40*M42</f>
        <v>1.5829499296528729E-4</v>
      </c>
      <c r="AF42" s="22">
        <f t="shared" si="0"/>
        <v>-0.46881141511060653</v>
      </c>
      <c r="AG42" s="22">
        <f t="shared" si="0"/>
        <v>19.8398994309965</v>
      </c>
      <c r="AH42" s="63"/>
      <c r="AI42" s="38">
        <f>A42</f>
        <v>1</v>
      </c>
      <c r="AJ42" s="82">
        <f t="shared" ref="AJ42:AK44" si="1">AJ41+AF41</f>
        <v>721029.92063727917</v>
      </c>
      <c r="AK42" s="82">
        <f t="shared" si="1"/>
        <v>461482.23218351963</v>
      </c>
      <c r="AL42" s="66"/>
      <c r="AM42" s="9" t="str">
        <f>IF(A43=0,A42&amp;" - 1",A42&amp;" - "&amp;A43)</f>
        <v>1 - 2</v>
      </c>
      <c r="AN42" s="18">
        <f>F42</f>
        <v>0.46999999997206032</v>
      </c>
      <c r="AO42" s="18">
        <f>AN42*G42</f>
        <v>-9.3247999994577135</v>
      </c>
      <c r="AP42" s="9" t="str">
        <f>D42&amp;","&amp;C42</f>
        <v>461482.22,721029.98</v>
      </c>
    </row>
    <row r="43" spans="1:44">
      <c r="A43" s="20">
        <f>A42+1</f>
        <v>2</v>
      </c>
      <c r="B43" s="44"/>
      <c r="C43" s="60">
        <v>721029.51</v>
      </c>
      <c r="D43" s="60">
        <v>461502.06</v>
      </c>
      <c r="E43" s="79"/>
      <c r="F43" s="72">
        <f>IF(C44=0,C43-$C$42,C43-C44)</f>
        <v>16.709999999962747</v>
      </c>
      <c r="G43" s="72">
        <f>IF(D44=0,D43-$D$42,D43-D44)</f>
        <v>-0.35999999998603016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16.713877467504208</v>
      </c>
      <c r="N43" s="36">
        <f>IF(F43=0,,ATAN(G43/F43))</f>
        <v>-2.1540653398834871E-2</v>
      </c>
      <c r="O43" s="36">
        <f>ABS(DEGREES(N43))</f>
        <v>1.2341885277073701</v>
      </c>
      <c r="P43" s="37" t="str">
        <f>TEXT(INT(O43),"00")</f>
        <v>01</v>
      </c>
      <c r="Q43" s="38" t="str">
        <f>TEXT((O43-P43)*60,"00")</f>
        <v>14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14</v>
      </c>
      <c r="U43" s="40" t="str">
        <f>IF(L43="",IF(G43&gt;0,"W","E"),"")</f>
        <v>E</v>
      </c>
      <c r="V43" s="44"/>
      <c r="W43" s="22">
        <f>IF(S43="due",90*(I43+K43),S43+T43/60)</f>
        <v>1.2333333333333334</v>
      </c>
      <c r="X43" s="22">
        <f>IF(R43="",W43,IF(R43="N",IF(U43="E",180+W43,180-W43),IF(U43="E",360-W43,W43)))</f>
        <v>358.76666666666665</v>
      </c>
      <c r="Y43" s="22">
        <f>RADIANS(X43)</f>
        <v>6.261659579738323</v>
      </c>
      <c r="Z43" s="64"/>
      <c r="AA43" s="58">
        <f>-M43*COS(Y43)</f>
        <v>-16.710005371446108</v>
      </c>
      <c r="AB43" s="58">
        <f>-M43*SIN(Y43)</f>
        <v>0.35975058719492098</v>
      </c>
      <c r="AC43" s="64"/>
      <c r="AD43" s="82">
        <f>$AA$40/$M$40*M43</f>
        <v>1.0565708554947698E-3</v>
      </c>
      <c r="AE43" s="82">
        <f>$AB$40/$M$40*M43</f>
        <v>1.3331557699491336E-4</v>
      </c>
      <c r="AF43" s="22">
        <f t="shared" si="0"/>
        <v>-16.711061942301605</v>
      </c>
      <c r="AG43" s="22">
        <f t="shared" si="0"/>
        <v>0.35961727161792606</v>
      </c>
      <c r="AH43" s="64"/>
      <c r="AI43" s="25">
        <f>A43</f>
        <v>2</v>
      </c>
      <c r="AJ43" s="82">
        <f t="shared" si="1"/>
        <v>721029.45182586403</v>
      </c>
      <c r="AK43" s="82">
        <f t="shared" si="1"/>
        <v>461502.07208295062</v>
      </c>
      <c r="AL43" s="66"/>
      <c r="AM43" s="9" t="str">
        <f>IF(A44=0,A43&amp;" - 1",A43&amp;" - "&amp;A44)</f>
        <v>2 - 3</v>
      </c>
      <c r="AN43" s="18">
        <f>AN42+F42+F43</f>
        <v>17.649999999906868</v>
      </c>
      <c r="AO43" s="18">
        <f>AN43*G43</f>
        <v>-6.353999999719905</v>
      </c>
      <c r="AP43" s="9" t="str">
        <f>D43&amp;","&amp;C43</f>
        <v>461502.06,721029.51</v>
      </c>
    </row>
    <row r="44" spans="1:44" s="46" customFormat="1">
      <c r="A44" s="20">
        <f>A43+1</f>
        <v>3</v>
      </c>
      <c r="B44" s="44"/>
      <c r="C44" s="60">
        <v>721012.8</v>
      </c>
      <c r="D44" s="60">
        <v>461502.42</v>
      </c>
      <c r="E44" s="79"/>
      <c r="F44" s="72">
        <f>IF(C45=0,C44-$C$42,C44-C45)</f>
        <v>-0.83999999996740371</v>
      </c>
      <c r="G44" s="72">
        <f>IF(D45=0,D44-$D$42,D44-D45)</f>
        <v>20.669999999983702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20.687061173575898</v>
      </c>
      <c r="N44" s="22">
        <f>IF(F44=0,,ATAN(G44/F44))</f>
        <v>-1.5301800694819059</v>
      </c>
      <c r="O44" s="22">
        <f>ABS(DEGREES(N44))</f>
        <v>87.672859876348269</v>
      </c>
      <c r="P44" s="24" t="str">
        <f>TEXT(INT(O44),"00")</f>
        <v>87</v>
      </c>
      <c r="Q44" s="25" t="str">
        <f>TEXT((O44-P44)*60,"00")</f>
        <v>40</v>
      </c>
      <c r="R44" s="23" t="str">
        <f>IF(L44="",IF(F44&gt;0,"S","N"),"")</f>
        <v>N</v>
      </c>
      <c r="S44" s="25" t="str">
        <f>IF(L44="",IF(INT(Q44)=60,INT(P44+1),P44),"due")</f>
        <v>87</v>
      </c>
      <c r="T44" s="25" t="str">
        <f>IF(L44="",IF(INT(Q44)=60,"00",Q44),L44)</f>
        <v>40</v>
      </c>
      <c r="U44" s="24" t="str">
        <f>IF(L44="",IF(G44&gt;0,"W","E"),"")</f>
        <v>W</v>
      </c>
      <c r="V44" s="44"/>
      <c r="W44" s="22">
        <f>IF(S44="due",90*(I44+K44),S44+T44/60)</f>
        <v>87.666666666666671</v>
      </c>
      <c r="X44" s="22">
        <f>IF(R44="",W44,IF(R44="N",IF(U44="E",180+W44,180-W44),IF(U44="E",360-W44,W44)))</f>
        <v>92.333333333333329</v>
      </c>
      <c r="Y44" s="22">
        <f>RADIANS(X44)</f>
        <v>1.6115206760080976</v>
      </c>
      <c r="Z44" s="64"/>
      <c r="AA44" s="58">
        <f>-M44*COS(Y44)</f>
        <v>0.84223425463317714</v>
      </c>
      <c r="AB44" s="58">
        <f>-M44*SIN(Y44)</f>
        <v>-20.669909082035023</v>
      </c>
      <c r="AC44" s="64"/>
      <c r="AD44" s="82">
        <f>$AA$40/$M$40*M44</f>
        <v>1.3077363983512297E-3</v>
      </c>
      <c r="AE44" s="82">
        <f>$AB$40/$M$40*M44</f>
        <v>1.6500704292264767E-4</v>
      </c>
      <c r="AF44" s="22">
        <f>AA44-AD44</f>
        <v>0.84092651823482589</v>
      </c>
      <c r="AG44" s="22">
        <f>AB44-AE44</f>
        <v>-20.670074089077946</v>
      </c>
      <c r="AH44" s="64"/>
      <c r="AI44" s="25">
        <f>A44</f>
        <v>3</v>
      </c>
      <c r="AJ44" s="82">
        <f t="shared" si="1"/>
        <v>721012.74076392176</v>
      </c>
      <c r="AK44" s="82">
        <f t="shared" si="1"/>
        <v>461502.43170022225</v>
      </c>
      <c r="AL44" s="66"/>
      <c r="AM44" s="9" t="str">
        <f>IF(A45=0,A44&amp;" - 1",A44&amp;" - "&amp;A45)</f>
        <v>3 - 4</v>
      </c>
      <c r="AN44" s="18">
        <f>AN43+F43+F44</f>
        <v>33.519999999902211</v>
      </c>
      <c r="AO44" s="18">
        <f>AN44*G44</f>
        <v>692.85839999743234</v>
      </c>
      <c r="AP44" s="9" t="str">
        <f>D44&amp;","&amp;C44</f>
        <v>461502.42,721012.8</v>
      </c>
    </row>
    <row r="45" spans="1:44" s="46" customFormat="1">
      <c r="A45" s="20">
        <f>A44+1</f>
        <v>4</v>
      </c>
      <c r="B45" s="44"/>
      <c r="C45" s="60">
        <v>721013.64</v>
      </c>
      <c r="D45" s="60">
        <v>461481.75</v>
      </c>
      <c r="E45" s="79"/>
      <c r="F45" s="72">
        <f>IF(C46=0,C45-$C$42,C45-C46)</f>
        <v>-16.339999999967404</v>
      </c>
      <c r="G45" s="72">
        <f>IF(D46=0,D45-$D$42,D45-D46)</f>
        <v>-0.46999999997206032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16.346758088346096</v>
      </c>
      <c r="N45" s="22">
        <f>IF(F45=0,,ATAN(G45/F45))</f>
        <v>2.8755841212627718E-2</v>
      </c>
      <c r="O45" s="22">
        <f>ABS(DEGREES(N45))</f>
        <v>1.6475883378319236</v>
      </c>
      <c r="P45" s="24" t="str">
        <f>TEXT(INT(O45),"00")</f>
        <v>01</v>
      </c>
      <c r="Q45" s="25" t="str">
        <f>TEXT((O45-P45)*60,"00")</f>
        <v>39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39</v>
      </c>
      <c r="U45" s="24" t="str">
        <f>IF(L45="",IF(G45&gt;0,"W","E"),"")</f>
        <v>E</v>
      </c>
      <c r="V45" s="44"/>
      <c r="W45" s="22">
        <f>IF(S45="due",90*(I45+K45),S45+T45/60)</f>
        <v>1.65</v>
      </c>
      <c r="X45" s="22">
        <f>IF(R45="",W45,IF(R45="N",IF(U45="E",180+W45,180-W45),IF(U45="E",360-W45,W45)))</f>
        <v>181.65</v>
      </c>
      <c r="Y45" s="22">
        <f>RADIANS(X45)</f>
        <v>3.1703905862476995</v>
      </c>
      <c r="Z45" s="64"/>
      <c r="AA45" s="58">
        <f>-M45*COS(Y45)</f>
        <v>16.339980202513424</v>
      </c>
      <c r="AB45" s="58">
        <f>-M45*SIN(Y45)</f>
        <v>0.47068777377136084</v>
      </c>
      <c r="AC45" s="64"/>
      <c r="AD45" s="82">
        <f>$AA$40/$M$40*M45</f>
        <v>1.0333633360391594E-3</v>
      </c>
      <c r="AE45" s="82">
        <f>$AB$40/$M$40*M45</f>
        <v>1.3038730783931891E-4</v>
      </c>
      <c r="AF45" s="22">
        <f>AA45-AD45</f>
        <v>16.338946839177385</v>
      </c>
      <c r="AG45" s="22">
        <f>AB45-AE45</f>
        <v>0.47055738646352152</v>
      </c>
      <c r="AH45" s="64"/>
      <c r="AI45" s="25">
        <f>A45</f>
        <v>4</v>
      </c>
      <c r="AJ45" s="82">
        <f t="shared" ref="AJ45" si="2">AJ44+AF44</f>
        <v>721013.58169043995</v>
      </c>
      <c r="AK45" s="82">
        <f t="shared" ref="AK45" si="3">AK44+AG44</f>
        <v>461481.76162613317</v>
      </c>
      <c r="AL45" s="66"/>
      <c r="AM45" s="9" t="str">
        <f>IF(A46=0,A45&amp;" - 1",A45&amp;" - "&amp;A46)</f>
        <v>4 - 1</v>
      </c>
      <c r="AN45" s="18">
        <f>AN44+F44+F45</f>
        <v>16.339999999967404</v>
      </c>
      <c r="AO45" s="18">
        <f>AN45*G45</f>
        <v>-7.6797999995281456</v>
      </c>
      <c r="AP45" s="9" t="str">
        <f>D45&amp;","&amp;C45</f>
        <v>461481.75,721013.64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topLeftCell="A30" workbookViewId="0">
      <selection activeCell="D49" sqref="D4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662.23289999917074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331.11644999958537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1.3668791435864579E-3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53673.262770018293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54000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54000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73.364863448573516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5.7489121060413928E-4</v>
      </c>
      <c r="AB40" s="91">
        <f>SUM(AB42:AB65536)</f>
        <v>1.2401043057508332E-3</v>
      </c>
      <c r="AC40" s="91"/>
      <c r="AD40" s="91">
        <f>SUM(AD42:AD65536)</f>
        <v>5.7489121060413928E-4</v>
      </c>
      <c r="AE40" s="91">
        <f>SUM(AE42:AE65536)</f>
        <v>1.2401043057508332E-3</v>
      </c>
      <c r="AF40" s="91">
        <f>SUM(AF42:AF65536)</f>
        <v>1.9706458687096529E-15</v>
      </c>
      <c r="AG40" s="91">
        <f>SUM(AG42:AG65536)</f>
        <v>0</v>
      </c>
      <c r="AH40" s="92"/>
      <c r="AI40" s="93">
        <v>1</v>
      </c>
      <c r="AJ40" s="92">
        <f>AJ44+AF44</f>
        <v>721030.05199024605</v>
      </c>
      <c r="AK40" s="92">
        <f>AK44+AG44</f>
        <v>461461.73253763892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198.64000000001397</v>
      </c>
      <c r="G41" s="72">
        <f>IF(D42=0,D41-$D$41,D41-D42)</f>
        <v>968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988.17096172676793</v>
      </c>
      <c r="N41" s="36">
        <f>IF(F41=0,,ATAN(G41/F41))</f>
        <v>1.3683994590742721</v>
      </c>
      <c r="O41" s="36">
        <f>ABS(DEGREES(N41))</f>
        <v>78.403513692940606</v>
      </c>
      <c r="P41" s="37" t="str">
        <f>TEXT(INT(O41),"00")</f>
        <v>78</v>
      </c>
      <c r="Q41" s="38" t="str">
        <f>TEXT((O41-P41)*60,"00")</f>
        <v>24</v>
      </c>
      <c r="R41" s="39" t="str">
        <f>IF(L41="",IF(F41&gt;0,"S","N"),"")</f>
        <v>S</v>
      </c>
      <c r="S41" s="25" t="str">
        <f>IF(L41="",IF(INT(Q41)=60,INT(P41+1),P41),"due")</f>
        <v>78</v>
      </c>
      <c r="T41" s="38" t="str">
        <f>IF(L41="",IF(INT(Q41)=60,"00",Q41),L41)</f>
        <v>24</v>
      </c>
      <c r="U41" s="40" t="str">
        <f>IF(L41="",IF(G41&gt;0,"W","E"),"")</f>
        <v>W</v>
      </c>
      <c r="V41" s="41"/>
      <c r="W41" s="22">
        <f>IF(S41="due",90*(I41+K41),S41+T41/60)</f>
        <v>78.400000000000006</v>
      </c>
      <c r="X41" s="22">
        <f>IF(R41="",W41,IF(R41="N",IF(U41="E",180+W41,180-W41),IF(U41="E",360-W41,W41)))</f>
        <v>78.400000000000006</v>
      </c>
      <c r="Y41" s="22">
        <f>RADIANS(X41)</f>
        <v>1.3683381335635545</v>
      </c>
      <c r="Z41" s="64"/>
      <c r="AA41" s="58">
        <f>-M41*COS(Y41)</f>
        <v>-198.699362720827</v>
      </c>
      <c r="AB41" s="58">
        <f>-M41*SIN(Y41)</f>
        <v>-967.98781648032252</v>
      </c>
      <c r="AC41" s="64"/>
      <c r="AD41" s="22">
        <v>0</v>
      </c>
      <c r="AE41" s="22">
        <v>0</v>
      </c>
      <c r="AF41" s="22">
        <f t="shared" ref="AF41:AG43" si="0">AA41-AD41</f>
        <v>-198.699362720827</v>
      </c>
      <c r="AG41" s="22">
        <f t="shared" si="0"/>
        <v>-967.98781648032252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721029.98</v>
      </c>
      <c r="D42" s="60">
        <v>461482.22</v>
      </c>
      <c r="E42" s="79"/>
      <c r="F42" s="72">
        <f>IF(C43=0,C42-$C$42,C42-C43)</f>
        <v>16.339999999967404</v>
      </c>
      <c r="G42" s="72">
        <f>IF(D43=0,D42-$D$42,D42-D43)</f>
        <v>0.46999999997206032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16.346758088346096</v>
      </c>
      <c r="N42" s="36">
        <f>IF(F42=0,,ATAN(G42/F42))</f>
        <v>2.8755841212627718E-2</v>
      </c>
      <c r="O42" s="36">
        <f>ABS(DEGREES(N42))</f>
        <v>1.6475883378319236</v>
      </c>
      <c r="P42" s="37" t="str">
        <f>TEXT(INT(O42),"00")</f>
        <v>01</v>
      </c>
      <c r="Q42" s="38" t="str">
        <f>TEXT((O42-P42)*60,"00")</f>
        <v>39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39</v>
      </c>
      <c r="U42" s="40" t="str">
        <f>IF(L42="",IF(G42&gt;0,"W","E"),"")</f>
        <v>W</v>
      </c>
      <c r="V42" s="44"/>
      <c r="W42" s="22">
        <f>IF(S42="due",90*(I42+K42),S42+T42/60)</f>
        <v>1.65</v>
      </c>
      <c r="X42" s="22">
        <f>IF(R42="",W42,IF(R42="N",IF(U42="E",180+W42,180-W42),IF(U42="E",360-W42,W42)))</f>
        <v>1.65</v>
      </c>
      <c r="Y42" s="22">
        <f>RADIANS(X42)</f>
        <v>2.8797932657906436E-2</v>
      </c>
      <c r="Z42" s="64"/>
      <c r="AA42" s="58">
        <f>-M42*COS(Y42)</f>
        <v>-16.339980202513424</v>
      </c>
      <c r="AB42" s="58">
        <f>-M42*SIN(Y42)</f>
        <v>-0.47068777377136306</v>
      </c>
      <c r="AC42" s="64"/>
      <c r="AD42" s="82">
        <f>$AA$40/$M$40*M42</f>
        <v>1.2809411897085751E-4</v>
      </c>
      <c r="AE42" s="82">
        <f>$AB$40/$M$40*M42</f>
        <v>2.7631326683563002E-4</v>
      </c>
      <c r="AF42" s="22">
        <f t="shared" si="0"/>
        <v>-16.340108296632394</v>
      </c>
      <c r="AG42" s="22">
        <f t="shared" si="0"/>
        <v>-0.4709640870381987</v>
      </c>
      <c r="AH42" s="63"/>
      <c r="AI42" s="38">
        <f>A42</f>
        <v>1</v>
      </c>
      <c r="AJ42" s="82">
        <f t="shared" ref="AJ42:AK44" si="1">AJ41+AF41</f>
        <v>721029.92063727917</v>
      </c>
      <c r="AK42" s="82">
        <f t="shared" si="1"/>
        <v>461482.23218351963</v>
      </c>
      <c r="AL42" s="66"/>
      <c r="AM42" s="9" t="str">
        <f>IF(A43=0,A42&amp;" - 1",A42&amp;" - "&amp;A43)</f>
        <v>1 - 2</v>
      </c>
      <c r="AN42" s="18">
        <f>F42</f>
        <v>16.339999999967404</v>
      </c>
      <c r="AO42" s="18">
        <f>AN42*G42</f>
        <v>7.6797999995281456</v>
      </c>
      <c r="AP42" s="9" t="str">
        <f>D42&amp;","&amp;C42</f>
        <v>461482.22,721029.98</v>
      </c>
    </row>
    <row r="43" spans="1:44">
      <c r="A43" s="20">
        <f>A42+1</f>
        <v>2</v>
      </c>
      <c r="B43" s="44"/>
      <c r="C43" s="60">
        <v>721013.64</v>
      </c>
      <c r="D43" s="60">
        <v>461481.75</v>
      </c>
      <c r="E43" s="79"/>
      <c r="F43" s="72">
        <f>IF(C44=0,C43-$C$42,C43-C44)</f>
        <v>-0.7099999999627471</v>
      </c>
      <c r="G43" s="72">
        <f>IF(D44=0,D43-$D$42,D43-D44)</f>
        <v>20.729999999981374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20.742155143551859</v>
      </c>
      <c r="N43" s="36">
        <f>IF(F43=0,,ATAN(G43/F43))</f>
        <v>-1.5365598302988395</v>
      </c>
      <c r="O43" s="36">
        <f>ABS(DEGREES(N43))</f>
        <v>88.038393245461492</v>
      </c>
      <c r="P43" s="37" t="str">
        <f>TEXT(INT(O43),"00")</f>
        <v>88</v>
      </c>
      <c r="Q43" s="38" t="str">
        <f>TEXT((O43-P43)*60,"00")</f>
        <v>02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02</v>
      </c>
      <c r="U43" s="40" t="str">
        <f>IF(L43="",IF(G43&gt;0,"W","E"),"")</f>
        <v>W</v>
      </c>
      <c r="V43" s="44"/>
      <c r="W43" s="22">
        <f>IF(S43="due",90*(I43+K43),S43+T43/60)</f>
        <v>88.033333333333331</v>
      </c>
      <c r="X43" s="22">
        <f>IF(R43="",W43,IF(R43="N",IF(U43="E",180+W43,180-W43),IF(U43="E",360-W43,W43)))</f>
        <v>91.966666666666669</v>
      </c>
      <c r="Y43" s="22">
        <f>RADIANS(X43)</f>
        <v>1.6051211354174517</v>
      </c>
      <c r="Z43" s="64"/>
      <c r="AA43" s="58">
        <f>-M43*COS(Y43)</f>
        <v>0.71183070757401001</v>
      </c>
      <c r="AB43" s="58">
        <f>-M43*SIN(Y43)</f>
        <v>-20.72993721753468</v>
      </c>
      <c r="AC43" s="64"/>
      <c r="AD43" s="82">
        <f>$AA$40/$M$40*M43</f>
        <v>1.6253669836616125E-4</v>
      </c>
      <c r="AE43" s="82">
        <f>$AB$40/$M$40*M43</f>
        <v>3.5060974279739617E-4</v>
      </c>
      <c r="AF43" s="22">
        <f t="shared" si="0"/>
        <v>0.71166817087564382</v>
      </c>
      <c r="AG43" s="22">
        <f t="shared" si="0"/>
        <v>-20.730287827277476</v>
      </c>
      <c r="AH43" s="64"/>
      <c r="AI43" s="25">
        <f>A43</f>
        <v>2</v>
      </c>
      <c r="AJ43" s="82">
        <f t="shared" si="1"/>
        <v>721013.58052898257</v>
      </c>
      <c r="AK43" s="82">
        <f t="shared" si="1"/>
        <v>461481.76121943258</v>
      </c>
      <c r="AL43" s="66"/>
      <c r="AM43" s="9" t="str">
        <f>IF(A44=0,A43&amp;" - 1",A43&amp;" - "&amp;A44)</f>
        <v>2 - 3</v>
      </c>
      <c r="AN43" s="18">
        <f>AN42+F42+F43</f>
        <v>31.96999999997206</v>
      </c>
      <c r="AO43" s="18">
        <f>AN43*G43</f>
        <v>662.73809999882531</v>
      </c>
      <c r="AP43" s="9" t="str">
        <f>D43&amp;","&amp;C43</f>
        <v>461481.75,721013.64</v>
      </c>
    </row>
    <row r="44" spans="1:44" s="46" customFormat="1">
      <c r="A44" s="20">
        <f>A43+1</f>
        <v>3</v>
      </c>
      <c r="B44" s="44"/>
      <c r="C44" s="60">
        <v>721014.35</v>
      </c>
      <c r="D44" s="60">
        <v>461461.02</v>
      </c>
      <c r="E44" s="79"/>
      <c r="F44" s="72">
        <f>IF(C45=0,C44-$C$42,C44-C45)</f>
        <v>-15.760000000009313</v>
      </c>
      <c r="G44" s="72">
        <f>IF(D45=0,D44-$D$42,D44-D45)</f>
        <v>-0.69999999995343387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15.775538025697518</v>
      </c>
      <c r="N44" s="22">
        <f>IF(F44=0,,ATAN(G44/F44))</f>
        <v>4.438707001455957E-2</v>
      </c>
      <c r="O44" s="22">
        <f>ABS(DEGREES(N44))</f>
        <v>2.5431917767859527</v>
      </c>
      <c r="P44" s="24" t="str">
        <f>TEXT(INT(O44),"00")</f>
        <v>02</v>
      </c>
      <c r="Q44" s="25" t="str">
        <f>TEXT((O44-P44)*60,"00")</f>
        <v>33</v>
      </c>
      <c r="R44" s="23" t="str">
        <f>IF(L44="",IF(F44&gt;0,"S","N"),"")</f>
        <v>N</v>
      </c>
      <c r="S44" s="25" t="str">
        <f>IF(L44="",IF(INT(Q44)=60,INT(P44+1),P44),"due")</f>
        <v>02</v>
      </c>
      <c r="T44" s="25" t="str">
        <f>IF(L44="",IF(INT(Q44)=60,"00",Q44),L44)</f>
        <v>33</v>
      </c>
      <c r="U44" s="24" t="str">
        <f>IF(L44="",IF(G44&gt;0,"W","E"),"")</f>
        <v>E</v>
      </c>
      <c r="V44" s="44"/>
      <c r="W44" s="22">
        <f>IF(S44="due",90*(I44+K44),S44+T44/60)</f>
        <v>2.5499999999999998</v>
      </c>
      <c r="X44" s="22">
        <f>IF(R44="",W44,IF(R44="N",IF(U44="E",180+W44,180-W44),IF(U44="E",360-W44,W44)))</f>
        <v>182.55</v>
      </c>
      <c r="Y44" s="22">
        <f>RADIANS(X44)</f>
        <v>3.1860985495156489</v>
      </c>
      <c r="Z44" s="64"/>
      <c r="AA44" s="58">
        <f>-M44*COS(Y44)</f>
        <v>15.759916710609181</v>
      </c>
      <c r="AB44" s="58">
        <f>-M44*SIN(Y44)</f>
        <v>0.70187269136919483</v>
      </c>
      <c r="AC44" s="64"/>
      <c r="AD44" s="82">
        <f>$AA$40/$M$40*M44</f>
        <v>1.236180063209975E-4</v>
      </c>
      <c r="AE44" s="82">
        <f>$AB$40/$M$40*M44</f>
        <v>2.6665779382138103E-4</v>
      </c>
      <c r="AF44" s="22">
        <f>AA44-AD44</f>
        <v>15.759793092602861</v>
      </c>
      <c r="AG44" s="22">
        <f>AB44-AE44</f>
        <v>0.70160603357537343</v>
      </c>
      <c r="AH44" s="64"/>
      <c r="AI44" s="25">
        <f>A44</f>
        <v>3</v>
      </c>
      <c r="AJ44" s="82">
        <f t="shared" si="1"/>
        <v>721014.29219715344</v>
      </c>
      <c r="AK44" s="82">
        <f t="shared" si="1"/>
        <v>461461.03093160532</v>
      </c>
      <c r="AL44" s="66"/>
      <c r="AM44" s="9" t="str">
        <f>IF(A45=0,A44&amp;" - 1",A44&amp;" - "&amp;A45)</f>
        <v>3 - 4</v>
      </c>
      <c r="AN44" s="18">
        <f>AN43+F43+F44</f>
        <v>15.5</v>
      </c>
      <c r="AO44" s="18">
        <f>AN44*G44</f>
        <v>-10.849999999278225</v>
      </c>
      <c r="AP44" s="9" t="str">
        <f>D44&amp;","&amp;C44</f>
        <v>461461.02,721014.35</v>
      </c>
    </row>
    <row r="45" spans="1:44" s="46" customFormat="1">
      <c r="A45" s="20">
        <f>A44+1</f>
        <v>4</v>
      </c>
      <c r="B45" s="44"/>
      <c r="C45" s="60">
        <v>721030.11</v>
      </c>
      <c r="D45" s="60">
        <v>461461.72</v>
      </c>
      <c r="E45" s="79"/>
      <c r="F45" s="72">
        <f>IF(C46=0,C45-$C$42,C45-C46)</f>
        <v>0.13000000000465661</v>
      </c>
      <c r="G45" s="72">
        <f>IF(D46=0,D45-$D$42,D45-D46)</f>
        <v>-20.5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20.500412190978043</v>
      </c>
      <c r="N45" s="22">
        <f>IF(F45=0,,ATAN(G45/F45))</f>
        <v>-1.5644549483835222</v>
      </c>
      <c r="O45" s="22">
        <f>ABS(DEGREES(N45))</f>
        <v>89.636665780732869</v>
      </c>
      <c r="P45" s="24" t="str">
        <f>TEXT(INT(O45),"00")</f>
        <v>89</v>
      </c>
      <c r="Q45" s="25" t="str">
        <f>TEXT((O45-P45)*60,"00")</f>
        <v>38</v>
      </c>
      <c r="R45" s="23" t="str">
        <f>IF(L45="",IF(F45&gt;0,"S","N"),"")</f>
        <v>S</v>
      </c>
      <c r="S45" s="25" t="str">
        <f>IF(L45="",IF(INT(Q45)=60,INT(P45+1),P45),"due")</f>
        <v>89</v>
      </c>
      <c r="T45" s="25" t="str">
        <f>IF(L45="",IF(INT(Q45)=60,"00",Q45),L45)</f>
        <v>38</v>
      </c>
      <c r="U45" s="24" t="str">
        <f>IF(L45="",IF(G45&gt;0,"W","E"),"")</f>
        <v>E</v>
      </c>
      <c r="V45" s="44"/>
      <c r="W45" s="22">
        <f>IF(S45="due",90*(I45+K45),S45+T45/60)</f>
        <v>89.63333333333334</v>
      </c>
      <c r="X45" s="22">
        <f>IF(R45="",W45,IF(R45="N",IF(U45="E",180+W45,180-W45),IF(U45="E",360-W45,W45)))</f>
        <v>270.36666666666667</v>
      </c>
      <c r="Y45" s="22">
        <f>RADIANS(X45)</f>
        <v>4.7187885209753357</v>
      </c>
      <c r="Z45" s="64"/>
      <c r="AA45" s="58">
        <f>-M45*COS(Y45)</f>
        <v>-0.13119232445916232</v>
      </c>
      <c r="AB45" s="58">
        <f>-M45*SIN(Y45)</f>
        <v>20.499992404242597</v>
      </c>
      <c r="AC45" s="64"/>
      <c r="AD45" s="82">
        <f>$AA$40/$M$40*M45</f>
        <v>1.60642386946123E-4</v>
      </c>
      <c r="AE45" s="82">
        <f>$AB$40/$M$40*M45</f>
        <v>3.4652350229642597E-4</v>
      </c>
      <c r="AF45" s="22">
        <f>AA45-AD45</f>
        <v>-0.13135296684610845</v>
      </c>
      <c r="AG45" s="22">
        <f>AB45-AE45</f>
        <v>20.499645880740299</v>
      </c>
      <c r="AH45" s="64"/>
      <c r="AI45" s="25">
        <f>A45</f>
        <v>4</v>
      </c>
      <c r="AJ45" s="82">
        <f t="shared" ref="AJ45" si="2">AJ44+AF44</f>
        <v>721030.05199024605</v>
      </c>
      <c r="AK45" s="82">
        <f t="shared" ref="AK45" si="3">AK44+AG44</f>
        <v>461461.73253763892</v>
      </c>
      <c r="AL45" s="66"/>
      <c r="AM45" s="9" t="str">
        <f>IF(A46=0,A45&amp;" - 1",A45&amp;" - "&amp;A46)</f>
        <v>4 - 1</v>
      </c>
      <c r="AN45" s="18">
        <f>AN44+F44+F45</f>
        <v>-0.13000000000465661</v>
      </c>
      <c r="AO45" s="18">
        <f>AN45*G45</f>
        <v>2.6650000000954606</v>
      </c>
      <c r="AP45" s="9" t="str">
        <f>D45&amp;","&amp;C45</f>
        <v>461461.72,721030.11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3546</vt:lpstr>
      <vt:lpstr>3547</vt:lpstr>
      <vt:lpstr>3548</vt:lpstr>
      <vt:lpstr>3549</vt:lpstr>
      <vt:lpstr>3550</vt:lpstr>
      <vt:lpstr>3551</vt:lpstr>
      <vt:lpstr>3552</vt:lpstr>
      <vt:lpstr>3553</vt:lpstr>
      <vt:lpstr>3554</vt:lpstr>
      <vt:lpstr>3555</vt:lpstr>
      <vt:lpstr>'3546'!Print_Area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2007-05-17T07:47:58Z</dcterms:modified>
</cp:coreProperties>
</file>