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56" sheetId="2" r:id="rId1"/>
    <sheet name="3557" sheetId="4" r:id="rId2"/>
    <sheet name="3558" sheetId="5" r:id="rId3"/>
    <sheet name="3559" sheetId="6" r:id="rId4"/>
    <sheet name="3560" sheetId="7" r:id="rId5"/>
    <sheet name="3561" sheetId="8" r:id="rId6"/>
    <sheet name="3562" sheetId="9" r:id="rId7"/>
    <sheet name="3563" sheetId="10" r:id="rId8"/>
    <sheet name="3564" sheetId="11" r:id="rId9"/>
    <sheet name="3565" sheetId="3" r:id="rId10"/>
  </sheets>
  <definedNames>
    <definedName name="_xlnm.Print_Area" localSheetId="0">'3556'!$A$1:$AJ$43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<sst xmlns="http://schemas.openxmlformats.org/spreadsheetml/2006/main" count="930" uniqueCount="97">
  <si>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</si>
  <si>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</si>
  <si>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</si>
  <si>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</si>
  <si>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</si>
  <si>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</si>
  <si>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</si>
  <si>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</si>
  <si>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</si>
  <si>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</si>
  <si>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</si>
  <si>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</si>
  <si>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</si>
  <si>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</si>
  <si>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</si>
  <si>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</si>
  <si>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</si>
  <si>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</si>
  <si>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</si>
  <si>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</si>
  <si>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</si>
  <si>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</si>
  <si>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</si>
  <si>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</si>
  <si>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</si>
  <si>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</si>
  <si>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</si>
  <si>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</si>
  <si>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</si>
  <si>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</si>
  <si>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</si>
  <si>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</si>
  <si>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</si>
  <si>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</si>
  <si>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</si>
  <si>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</si>
  <si>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</si>
  <si>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</si>
  <si>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</si>
  <si>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</si>
  <si>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</si>
  <si>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</si>
  <si>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</si>
  <si>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</si>
  <si>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</si>
  <si>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</si>
  <si>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</si>
  <si>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</si>
  <si>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</si>
  <si>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</si>
  <si>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</si>
  <si>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</si>
  <si>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</si>
  <si>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</si>
  <si>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</si>
  <si>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</si>
  <si>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</si>
  <si>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3556</t>
  </si>
  <si>
    <t>Galve, Victoria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</si>
  <si>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</si>
  <si>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</si>
  <si>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</si>
  <si>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</si>
  <si>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</si>
  <si>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</si>
  <si>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</si>
  <si>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June 29, 1970</t>
  </si>
  <si>
    <t>312</t>
  </si>
  <si>
    <t>BLLM 1</t>
  </si>
  <si>
    <t>3557</t>
  </si>
  <si>
    <t>Penuela, Gregorio</t>
  </si>
  <si>
    <t>334.18</t>
  </si>
  <si>
    <t>3558</t>
  </si>
  <si>
    <t>Penuela, Virginia</t>
  </si>
  <si>
    <t>326.43</t>
  </si>
  <si>
    <t>3559</t>
  </si>
  <si>
    <t>Fernandez, Jose</t>
  </si>
  <si>
    <t>336.64</t>
  </si>
  <si>
    <t>3560</t>
  </si>
  <si>
    <t>Orteza, Pelagio</t>
  </si>
  <si>
    <t>330.66</t>
  </si>
  <si>
    <t>3561</t>
  </si>
  <si>
    <t>Orteza, Remedios</t>
  </si>
  <si>
    <t>328.62</t>
  </si>
  <si>
    <t>3562</t>
  </si>
  <si>
    <t>Fernandez, Serafin</t>
  </si>
  <si>
    <t>354.02</t>
  </si>
  <si>
    <t>3563</t>
  </si>
  <si>
    <t>Escalera, Juanito</t>
  </si>
  <si>
    <t xml:space="preserve">Norala </t>
  </si>
  <si>
    <t>340.55</t>
  </si>
  <si>
    <t>3564</t>
  </si>
  <si>
    <t>Tingson, Antonio</t>
  </si>
  <si>
    <t>316.23</t>
  </si>
  <si>
    <t>3565</t>
  </si>
  <si>
    <t>Laboy, Rafael</t>
  </si>
  <si>
    <t>305.75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</si>
</sst>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624.08880000134889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312.04440000067444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2.2245953973752675E-3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32129.795541670141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71.475795280607784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-1.0884396204257629E-3</v>
      </c>
      <c r="AB40" s="91">
        <f>SUM(AB42:AB65536)</f>
        <v>-1.9401350145571428E-3</v>
      </c>
      <c r="AC40" s="91"/>
      <c r="AD40" s="91">
        <f>SUM(AD42:AD65536)</f>
        <v>-1.0884396204257629E-3</v>
      </c>
      <c r="AE40" s="91">
        <f>SUM(AE42:AE65536)</f>
        <v>-1.9401350145571432E-3</v>
      </c>
      <c r="AF40" s="91">
        <f>SUM(AF42:AF65536)</f>
        <v>-7.7715611723760958E-16</v>
      </c>
      <c r="AG40" s="91">
        <f>SUM(AG42:AG65536)</f>
        <v>0</v>
      </c>
      <c r="AH40" s="92"/>
      <c r="AI40" s="93">
        <v>1</v>
      </c>
      <c r="AJ40" s="92">
        <f>AJ44+AF44</f>
        <v>720997.82283429534</v>
      </c>
      <c r="AK40" s="92">
        <f>AK44+AG44</f>
        <v>461501.82745686261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230.43000000005122</v>
      </c>
      <c r="G41" s="72">
        <f>IF(D42=0,D41-$D$41,D41-D42)</f>
        <v>968.82999999995809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995.85619132480292</v>
      </c>
      <c r="N41" s="36">
        <f>IF(F41=0,,ATAN(G41/F41))</f>
        <v>1.3372913122638763</v>
      </c>
      <c r="O41" s="36">
        <f>ABS(DEGREES(N41))</f>
        <v>76.621148172231585</v>
      </c>
      <c r="P41" s="37" t="str">
        <f>TEXT(INT(O41),"00")</f>
        <v>76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76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76.61666666666666</v>
      </c>
      <c r="X41" s="22">
        <f>IF(R41="",W41,IF(R41="N",IF(U41="E",180+W41,180-W41),IF(U41="E",360-W41,W41)))</f>
        <v>76.61666666666666</v>
      </c>
      <c r="Y41" s="22">
        <f>RADIANS(X41)</f>
        <v>1.3372130952363221</v>
      </c>
      <c r="Z41" s="64"/>
      <c r="AA41" s="58">
        <f>-M41*COS(Y41)</f>
        <v>-230.50577829790507</v>
      </c>
      <c r="AB41" s="58">
        <f>-M41*SIN(Y41)</f>
        <v>-968.81197348671299</v>
      </c>
      <c r="AC41" s="64"/>
      <c r="AD41" s="22">
        <v>0</v>
      </c>
      <c r="AE41" s="22">
        <v>0</v>
      </c>
      <c r="AF41" s="22">
        <f t="shared" ref="AF41:AG43" si="0">AA41-AD41</f>
        <v>-230.50577829790507</v>
      </c>
      <c r="AG41" s="22">
        <f t="shared" si="0"/>
        <v>-968.81197348671299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720998.19</v>
      </c>
      <c r="D42" s="60">
        <v>461481.39</v>
      </c>
      <c r="E42" s="79"/>
      <c r="F42" s="72">
        <f>IF(C43=0,C42-$C$42,C42-C43)</f>
        <v>-15.450000000069849</v>
      </c>
      <c r="G42" s="72">
        <f>IF(D43=0,D42-$D$42,D42-D43)</f>
        <v>-0.35999999998603016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15.454193605689955</v>
      </c>
      <c r="N42" s="36">
        <f>IF(F42=0,,ATAN(G42/F42))</f>
        <v>2.3296755273204479E-2</v>
      </c>
      <c r="O42" s="36">
        <f>ABS(DEGREES(N42))</f>
        <v>1.3348057535037618</v>
      </c>
      <c r="P42" s="37" t="str">
        <f>TEXT(INT(O42),"00")</f>
        <v>01</v>
      </c>
      <c r="Q42" s="38" t="str">
        <f>TEXT((O42-P42)*60,"00")</f>
        <v>20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1.3333333333333333</v>
      </c>
      <c r="X42" s="22">
        <f>IF(R42="",W42,IF(R42="N",IF(U42="E",180+W42,180-W42),IF(U42="E",360-W42,W42)))</f>
        <v>181.33333333333334</v>
      </c>
      <c r="Y42" s="22">
        <f>RADIANS(X42)</f>
        <v>3.164863710283051</v>
      </c>
      <c r="Z42" s="64"/>
      <c r="AA42" s="58">
        <f>-M42*COS(Y42)</f>
        <v>15.450009246456908</v>
      </c>
      <c r="AB42" s="58">
        <f>-M42*SIN(Y42)</f>
        <v>0.35960295680702065</v>
      </c>
      <c r="AC42" s="64"/>
      <c r="AD42" s="82">
        <f>$AA$40/$M$40*M42</f>
        <v>-2.3533780290412731E-4</v>
      </c>
      <c r="AE42" s="82">
        <f>$AB$40/$M$40*M42</f>
        <v>-4.1948777230715168E-4</v>
      </c>
      <c r="AF42" s="22">
        <f t="shared" si="0"/>
        <v>15.450244584259812</v>
      </c>
      <c r="AG42" s="22">
        <f t="shared" si="0"/>
        <v>0.3600224445793278</v>
      </c>
      <c r="AH42" s="63"/>
      <c r="AI42" s="38">
        <f>A42</f>
        <v>1</v>
      </c>
      <c r="AJ42" s="82">
        <f t="shared" ref="AJ42:AK44" si="1">AJ41+AF41</f>
        <v>720998.1142217021</v>
      </c>
      <c r="AK42" s="82">
        <f t="shared" si="1"/>
        <v>461481.40802651324</v>
      </c>
      <c r="AL42" s="66"/>
      <c r="AM42" s="9" t="str">
        <f>IF(A43=0,A42&amp;" - 1",A42&amp;" - "&amp;A43)</f>
        <v>1 - 2</v>
      </c>
      <c r="AN42" s="18">
        <f>F42</f>
        <v>-15.450000000069849</v>
      </c>
      <c r="AO42" s="18">
        <f>AN42*G42</f>
        <v>5.5619999998093119</v>
      </c>
      <c r="AP42" s="9" t="str">
        <f>D42&amp;","&amp;C42</f>
        <v>461481.39,720998.19</v>
      </c>
    </row>
    <row r="43" spans="1:44">
      <c r="A43" s="20">
        <f>A42+1</f>
        <v>2</v>
      </c>
      <c r="B43" s="44"/>
      <c r="C43" s="60">
        <v>721013.64</v>
      </c>
      <c r="D43" s="60">
        <v>461481.75</v>
      </c>
      <c r="E43" s="79"/>
      <c r="F43" s="72">
        <f>IF(C44=0,C43-$C$42,C43-C44)</f>
        <v>0.83999999996740371</v>
      </c>
      <c r="G43" s="72">
        <f>IF(D44=0,D43-$D$42,D43-D44)</f>
        <v>-20.669999999983702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20.687061173575898</v>
      </c>
      <c r="N43" s="36">
        <f>IF(F43=0,,ATAN(G43/F43))</f>
        <v>-1.5301800694819059</v>
      </c>
      <c r="O43" s="36">
        <f>ABS(DEGREES(N43))</f>
        <v>87.672859876348269</v>
      </c>
      <c r="P43" s="37" t="str">
        <f>TEXT(INT(O43),"00")</f>
        <v>87</v>
      </c>
      <c r="Q43" s="38" t="str">
        <f>TEXT((O43-P43)*60,"00")</f>
        <v>40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40</v>
      </c>
      <c r="U43" s="40" t="str">
        <f>IF(L43="",IF(G43&gt;0,"W","E"),"")</f>
        <v>E</v>
      </c>
      <c r="V43" s="44"/>
      <c r="W43" s="22">
        <f>IF(S43="due",90*(I43+K43),S43+T43/60)</f>
        <v>87.666666666666671</v>
      </c>
      <c r="X43" s="22">
        <f>IF(R43="",W43,IF(R43="N",IF(U43="E",180+W43,180-W43),IF(U43="E",360-W43,W43)))</f>
        <v>272.33333333333331</v>
      </c>
      <c r="Y43" s="22">
        <f>RADIANS(X43)</f>
        <v>4.7531133295978902</v>
      </c>
      <c r="Z43" s="64"/>
      <c r="AA43" s="58">
        <f>-M43*COS(Y43)</f>
        <v>-0.84223425463316548</v>
      </c>
      <c r="AB43" s="58">
        <f>-M43*SIN(Y43)</f>
        <v>20.669909082035023</v>
      </c>
      <c r="AC43" s="64"/>
      <c r="AD43" s="82">
        <f>$AA$40/$M$40*M43</f>
        <v>-3.1502436486496161E-4</v>
      </c>
      <c r="AE43" s="82">
        <f>$AB$40/$M$40*M43</f>
        <v>-5.6152843873329323E-4</v>
      </c>
      <c r="AF43" s="22">
        <f t="shared" si="0"/>
        <v>-0.84191923026830051</v>
      </c>
      <c r="AG43" s="22">
        <f t="shared" si="0"/>
        <v>20.670470610473757</v>
      </c>
      <c r="AH43" s="64"/>
      <c r="AI43" s="25">
        <f>A43</f>
        <v>2</v>
      </c>
      <c r="AJ43" s="82">
        <f t="shared" si="1"/>
        <v>721013.56446628633</v>
      </c>
      <c r="AK43" s="82">
        <f t="shared" si="1"/>
        <v>461481.76804895781</v>
      </c>
      <c r="AL43" s="66"/>
      <c r="AM43" s="9" t="str">
        <f>IF(A44=0,A43&amp;" - 1",A43&amp;" - "&amp;A44)</f>
        <v>2 - 3</v>
      </c>
      <c r="AN43" s="18">
        <f>AN42+F42+F43</f>
        <v>-30.060000000172295</v>
      </c>
      <c r="AO43" s="18">
        <f>AN43*G43</f>
        <v>621.34020000307146</v>
      </c>
      <c r="AP43" s="9" t="str">
        <f>D43&amp;","&amp;C43</f>
        <v>461481.75,721013.64</v>
      </c>
    </row>
    <row r="44" spans="1:44" s="46" customFormat="1">
      <c r="A44" s="20">
        <f>A43+1</f>
        <v>3</v>
      </c>
      <c r="B44" s="44"/>
      <c r="C44" s="60">
        <v>721012.8</v>
      </c>
      <c r="D44" s="60">
        <v>461502.42</v>
      </c>
      <c r="E44" s="79"/>
      <c r="F44" s="72">
        <f>IF(C45=0,C44-$C$42,C44-C45)</f>
        <v>14.900000000023283</v>
      </c>
      <c r="G44" s="72">
        <f>IF(D45=0,D44-$D$42,D44-D45)</f>
        <v>0.60999999998603016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14.912481349550006</v>
      </c>
      <c r="N44" s="22">
        <f>IF(F44=0,,ATAN(G44/F44))</f>
        <v>4.0916748008726342E-2</v>
      </c>
      <c r="O44" s="22">
        <f>ABS(DEGREES(N44))</f>
        <v>2.3443569723003348</v>
      </c>
      <c r="P44" s="24" t="str">
        <f>TEXT(INT(O44),"00")</f>
        <v>02</v>
      </c>
      <c r="Q44" s="25" t="str">
        <f>TEXT((O44-P44)*60,"00")</f>
        <v>21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21</v>
      </c>
      <c r="U44" s="24" t="str">
        <f>IF(L44="",IF(G44&gt;0,"W","E"),"")</f>
        <v>W</v>
      </c>
      <c r="V44" s="44"/>
      <c r="W44" s="22">
        <f>IF(S44="due",90*(I44+K44),S44+T44/60)</f>
        <v>2.35</v>
      </c>
      <c r="X44" s="22">
        <f>IF(R44="",W44,IF(R44="N",IF(U44="E",180+W44,180-W44),IF(U44="E",360-W44,W44)))</f>
        <v>2.35</v>
      </c>
      <c r="Y44" s="22">
        <f>RADIANS(X44)</f>
        <v>4.1015237421866746E-2</v>
      </c>
      <c r="Z44" s="64"/>
      <c r="AA44" s="58">
        <f>-M44*COS(Y44)</f>
        <v>-14.899939849215139</v>
      </c>
      <c r="AB44" s="58">
        <f>-M44*SIN(Y44)</f>
        <v>-0.61146748928090178</v>
      </c>
      <c r="AC44" s="64"/>
      <c r="AD44" s="82">
        <f>$AA$40/$M$40*M44</f>
        <v>-2.2708856160309459E-4</v>
      </c>
      <c r="AE44" s="82">
        <f>$AB$40/$M$40*M44</f>
        <v>-4.0478356493421169E-4</v>
      </c>
      <c r="AF44" s="22">
        <f>AA44-AD44</f>
        <v>-14.899712760653536</v>
      </c>
      <c r="AG44" s="22">
        <f>AB44-AE44</f>
        <v>-0.61106270571596755</v>
      </c>
      <c r="AH44" s="64"/>
      <c r="AI44" s="25">
        <f>A44</f>
        <v>3</v>
      </c>
      <c r="AJ44" s="82">
        <f t="shared" si="1"/>
        <v>721012.72254705604</v>
      </c>
      <c r="AK44" s="82">
        <f t="shared" si="1"/>
        <v>461502.4385195683</v>
      </c>
      <c r="AL44" s="66"/>
      <c r="AM44" s="9" t="str">
        <f>IF(A45=0,A44&amp;" - 1",A44&amp;" - "&amp;A45)</f>
        <v>3 - 4</v>
      </c>
      <c r="AN44" s="18">
        <f>AN43+F43+F44</f>
        <v>-14.320000000181608</v>
      </c>
      <c r="AO44" s="18">
        <f>AN44*G44</f>
        <v>-8.7351999999107335</v>
      </c>
      <c r="AP44" s="9" t="str">
        <f>D44&amp;","&amp;C44</f>
        <v>461502.42,721012.8</v>
      </c>
    </row>
    <row r="45" spans="1:44" s="46" customFormat="1">
      <c r="A45" s="20">
        <f>A44+1</f>
        <v>4</v>
      </c>
      <c r="B45" s="44"/>
      <c r="C45" s="60">
        <v>720997.9</v>
      </c>
      <c r="D45" s="60">
        <v>461501.81</v>
      </c>
      <c r="E45" s="79"/>
      <c r="F45" s="72">
        <f>IF(C46=0,C45-$C$42,C45-C46)</f>
        <v>-0.28999999992083758</v>
      </c>
      <c r="G45" s="72">
        <f>IF(D46=0,D45-$D$42,D45-D46)</f>
        <v>20.419999999983702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20.422059151791927</v>
      </c>
      <c r="N45" s="22">
        <f>IF(F45=0,,ATAN(G45/F45))</f>
        <v>-1.5565955184906266</v>
      </c>
      <c r="O45" s="22">
        <f>ABS(DEGREES(N45))</f>
        <v>89.186353618490998</v>
      </c>
      <c r="P45" s="24" t="str">
        <f>TEXT(INT(O45),"00")</f>
        <v>89</v>
      </c>
      <c r="Q45" s="25" t="str">
        <f>TEXT((O45-P45)*60,"00")</f>
        <v>11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11</v>
      </c>
      <c r="U45" s="24" t="str">
        <f>IF(L45="",IF(G45&gt;0,"W","E"),"")</f>
        <v>W</v>
      </c>
      <c r="V45" s="44"/>
      <c r="W45" s="22">
        <f>IF(S45="due",90*(I45+K45),S45+T45/60)</f>
        <v>89.183333333333337</v>
      </c>
      <c r="X45" s="22">
        <f>IF(R45="",W45,IF(R45="N",IF(U45="E",180+W45,180-W45),IF(U45="E",360-W45,W45)))</f>
        <v>90.816666666666663</v>
      </c>
      <c r="Y45" s="22">
        <f>RADIANS(X45)</f>
        <v>1.5850498490195168</v>
      </c>
      <c r="Z45" s="64"/>
      <c r="AA45" s="58">
        <f>-M45*COS(Y45)</f>
        <v>0.29107641777097087</v>
      </c>
      <c r="AB45" s="58">
        <f>-M45*SIN(Y45)</f>
        <v>-20.419984684575699</v>
      </c>
      <c r="AC45" s="64"/>
      <c r="AD45" s="82">
        <f>$AA$40/$M$40*M45</f>
        <v>-3.1098889105357944E-4</v>
      </c>
      <c r="AE45" s="82">
        <f>$AB$40/$M$40*M45</f>
        <v>-5.5433523858248632E-4</v>
      </c>
      <c r="AF45" s="22">
        <f>AA45-AD45</f>
        <v>0.29138740666202445</v>
      </c>
      <c r="AG45" s="22">
        <f>AB45-AE45</f>
        <v>-20.419430349337116</v>
      </c>
      <c r="AH45" s="64"/>
      <c r="AI45" s="25">
        <f>A45</f>
        <v>4</v>
      </c>
      <c r="AJ45" s="82">
        <f t="shared" ref="AJ45" si="2">AJ44+AF44</f>
        <v>720997.82283429534</v>
      </c>
      <c r="AK45" s="82">
        <f t="shared" ref="AK45" si="3">AK44+AG44</f>
        <v>461501.82745686261</v>
      </c>
      <c r="AL45" s="66"/>
      <c r="AM45" s="9" t="str">
        <f>IF(A46=0,A45&amp;" - 1",A45&amp;" - "&amp;A46)</f>
        <v>4 - 1</v>
      </c>
      <c r="AN45" s="18">
        <f>AN44+F44+F45</f>
        <v>0.28999999992083758</v>
      </c>
      <c r="AO45" s="18">
        <f>AN45*G45</f>
        <v>5.921799998378777</v>
      </c>
      <c r="AP45" s="9" t="str">
        <f>D45&amp;","&amp;C45</f>
        <v>461501.81,720997.9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95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611.50140000095962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305.75070000047981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2.0323976851598707E-3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34968.458093488749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35000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35000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71.069813282816483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1.0927045139226266E-3</v>
      </c>
      <c r="AB40" s="91">
        <f>SUM(AB42:AB65536)</f>
        <v>-1.7136619257882568E-3</v>
      </c>
      <c r="AC40" s="91"/>
      <c r="AD40" s="91">
        <f>SUM(AD42:AD65536)</f>
        <v>1.0927045139226268E-3</v>
      </c>
      <c r="AE40" s="91">
        <f>SUM(AE42:AE65536)</f>
        <v>-1.7136619257882568E-3</v>
      </c>
      <c r="AF40" s="91">
        <f>SUM(AF42:AF65536)</f>
        <v>0</v>
      </c>
      <c r="AG40" s="91">
        <f>SUM(AG42:AG65536)</f>
        <v>1.1102230246251565E-15</v>
      </c>
      <c r="AH40" s="92"/>
      <c r="AI40" s="93">
        <v>1</v>
      </c>
      <c r="AJ40" s="92">
        <f>AJ44+AF44</f>
        <v>720919.03772428795</v>
      </c>
      <c r="AK40" s="92">
        <f>AK44+AG44</f>
        <v>461479.08147843712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294.56999999994878</v>
      </c>
      <c r="G41" s="72">
        <f>IF(D42=0,D41-$D$41,D41-D42)</f>
        <v>970.45999999996275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1014.1814909077652</v>
      </c>
      <c r="N41" s="36">
        <f>IF(F41=0,,ATAN(G41/F41))</f>
        <v>1.2760982332040787</v>
      </c>
      <c r="O41" s="36">
        <f>ABS(DEGREES(N41))</f>
        <v>73.115043006694805</v>
      </c>
      <c r="P41" s="37" t="str">
        <f>TEXT(INT(O41),"00")</f>
        <v>73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73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73.11666666666666</v>
      </c>
      <c r="X41" s="22">
        <f>IF(R41="",W41,IF(R41="N",IF(U41="E",180+W41,180-W41),IF(U41="E",360-W41,W41)))</f>
        <v>73.11666666666666</v>
      </c>
      <c r="Y41" s="22">
        <f>RADIANS(X41)</f>
        <v>1.2761265714165204</v>
      </c>
      <c r="Z41" s="64"/>
      <c r="AA41" s="58">
        <f>-M41*COS(Y41)</f>
        <v>-294.54249878002838</v>
      </c>
      <c r="AB41" s="58">
        <f>-M41*SIN(Y41)</f>
        <v>-970.46834719753463</v>
      </c>
      <c r="AC41" s="64"/>
      <c r="AD41" s="22">
        <v>0</v>
      </c>
      <c r="AE41" s="22">
        <v>0</v>
      </c>
      <c r="AF41" s="22">
        <f t="shared" ref="AF41:AG43" si="0">AA41-AD41</f>
        <v>-294.54249878002838</v>
      </c>
      <c r="AG41" s="22">
        <f t="shared" si="0"/>
        <v>-970.46834719753463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720934.05</v>
      </c>
      <c r="D42" s="60">
        <v>461479.76</v>
      </c>
      <c r="E42" s="79"/>
      <c r="F42" s="72">
        <f>IF(C43=0,C42-$C$42,C42-C43)</f>
        <v>-1.2600000000093132</v>
      </c>
      <c r="G42" s="72">
        <f>IF(D43=0,D42-$D$42,D42-D43)</f>
        <v>-20.789999999979045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20.828146821048488</v>
      </c>
      <c r="N42" s="36">
        <f>IF(F42=0,,ATAN(G42/F42))</f>
        <v>1.5102643070122823</v>
      </c>
      <c r="O42" s="36">
        <f>ABS(DEGREES(N42))</f>
        <v>86.531770741053791</v>
      </c>
      <c r="P42" s="37" t="str">
        <f>TEXT(INT(O42),"00")</f>
        <v>86</v>
      </c>
      <c r="Q42" s="38" t="str">
        <f>TEXT((O42-P42)*60,"00")</f>
        <v>32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32</v>
      </c>
      <c r="U42" s="40" t="str">
        <f>IF(L42="",IF(G42&gt;0,"W","E"),"")</f>
        <v>E</v>
      </c>
      <c r="V42" s="44"/>
      <c r="W42" s="22">
        <f>IF(S42="due",90*(I42+K42),S42+T42/60)</f>
        <v>86.533333333333331</v>
      </c>
      <c r="X42" s="22">
        <f>IF(R42="",W42,IF(R42="N",IF(U42="E",180+W42,180-W42),IF(U42="E",360-W42,W42)))</f>
        <v>266.5333333333333</v>
      </c>
      <c r="Y42" s="22">
        <f>RADIANS(X42)</f>
        <v>4.6518842329822192</v>
      </c>
      <c r="Z42" s="64"/>
      <c r="AA42" s="58">
        <f>-M42*COS(Y42)</f>
        <v>1.2594330067576143</v>
      </c>
      <c r="AB42" s="58">
        <f>-M42*SIN(Y42)</f>
        <v>20.790034355446402</v>
      </c>
      <c r="AC42" s="64"/>
      <c r="AD42" s="82">
        <f>$AA$40/$M$40*M42</f>
        <v>3.2023455524549192E-4</v>
      </c>
      <c r="AE42" s="82">
        <f>$AB$40/$M$40*M42</f>
        <v>-5.0221606816277294E-4</v>
      </c>
      <c r="AF42" s="22">
        <f t="shared" si="0"/>
        <v>1.2591127722023687</v>
      </c>
      <c r="AG42" s="22">
        <f t="shared" si="0"/>
        <v>20.790536571514565</v>
      </c>
      <c r="AH42" s="63"/>
      <c r="AI42" s="38">
        <f>A42</f>
        <v>1</v>
      </c>
      <c r="AJ42" s="82">
        <f t="shared" ref="AJ42:AK44" si="1">AJ41+AF41</f>
        <v>720934.07750121993</v>
      </c>
      <c r="AK42" s="82">
        <f t="shared" si="1"/>
        <v>461479.75165280246</v>
      </c>
      <c r="AL42" s="66"/>
      <c r="AM42" s="9" t="str">
        <f>IF(A43=0,A42&amp;" - 1",A42&amp;" - "&amp;A43)</f>
        <v>1 - 2</v>
      </c>
      <c r="AN42" s="18">
        <f>F42</f>
        <v>-1.2600000000093132</v>
      </c>
      <c r="AO42" s="18">
        <f>AN42*G42</f>
        <v>26.195400000167218</v>
      </c>
      <c r="AP42" s="9" t="str">
        <f>D42&amp;","&amp;C42</f>
        <v>461479.76,720934.05</v>
      </c>
    </row>
    <row r="43" spans="1:44">
      <c r="A43" s="20">
        <f>A42+1</f>
        <v>2</v>
      </c>
      <c r="B43" s="44"/>
      <c r="C43" s="60">
        <v>720935.31</v>
      </c>
      <c r="D43" s="60">
        <v>461500.55</v>
      </c>
      <c r="E43" s="79"/>
      <c r="F43" s="72">
        <f>IF(C44=0,C43-$C$42,C43-C44)</f>
        <v>15.050000000046566</v>
      </c>
      <c r="G43" s="72">
        <f>IF(D44=0,D43-$D$42,D43-D44)</f>
        <v>1.4299999999930151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15.117784229224258</v>
      </c>
      <c r="N43" s="36">
        <f>IF(F43=0,,ATAN(G43/F43))</f>
        <v>9.4732208681612362E-2</v>
      </c>
      <c r="O43" s="36">
        <f>ABS(DEGREES(N43))</f>
        <v>5.4277557414089648</v>
      </c>
      <c r="P43" s="37" t="str">
        <f>TEXT(INT(O43),"00")</f>
        <v>05</v>
      </c>
      <c r="Q43" s="38" t="str">
        <f>TEXT((O43-P43)*60,"00")</f>
        <v>26</v>
      </c>
      <c r="R43" s="39" t="str">
        <f>IF(L43="",IF(F43&gt;0,"S","N"),"")</f>
        <v>S</v>
      </c>
      <c r="S43" s="25" t="str">
        <f>IF(L43="",IF(INT(Q43)=60,INT(P43+1),P43),"due")</f>
        <v>05</v>
      </c>
      <c r="T43" s="38" t="str">
        <f>IF(L43="",IF(INT(Q43)=60,"00",Q43),L43)</f>
        <v>26</v>
      </c>
      <c r="U43" s="40" t="str">
        <f>IF(L43="",IF(G43&gt;0,"W","E"),"")</f>
        <v>W</v>
      </c>
      <c r="V43" s="44"/>
      <c r="W43" s="22">
        <f>IF(S43="due",90*(I43+K43),S43+T43/60)</f>
        <v>5.4333333333333336</v>
      </c>
      <c r="X43" s="22">
        <f>IF(R43="",W43,IF(R43="N",IF(U43="E",180+W43,180-W43),IF(U43="E",360-W43,W43)))</f>
        <v>5.4333333333333336</v>
      </c>
      <c r="Y43" s="22">
        <f>RADIANS(X43)</f>
        <v>9.4829556025025241E-2</v>
      </c>
      <c r="Z43" s="64"/>
      <c r="AA43" s="58">
        <f>-M43*COS(Y43)</f>
        <v>-15.049860722035005</v>
      </c>
      <c r="AB43" s="58">
        <f>-M43*SIN(Y43)</f>
        <v>-1.4314650707333685</v>
      </c>
      <c r="AC43" s="64"/>
      <c r="AD43" s="82">
        <f>$AA$40/$M$40*M43</f>
        <v>2.3243723748146857E-4</v>
      </c>
      <c r="AE43" s="82">
        <f>$AB$40/$M$40*M43</f>
        <v>-3.6452566904615196E-4</v>
      </c>
      <c r="AF43" s="22">
        <f t="shared" si="0"/>
        <v>-15.050093159272487</v>
      </c>
      <c r="AG43" s="22">
        <f t="shared" si="0"/>
        <v>-1.4311005450643224</v>
      </c>
      <c r="AH43" s="64"/>
      <c r="AI43" s="25">
        <f>A43</f>
        <v>2</v>
      </c>
      <c r="AJ43" s="82">
        <f t="shared" si="1"/>
        <v>720935.33661399211</v>
      </c>
      <c r="AK43" s="82">
        <f t="shared" si="1"/>
        <v>461500.54218937398</v>
      </c>
      <c r="AL43" s="66"/>
      <c r="AM43" s="9" t="str">
        <f>IF(A44=0,A43&amp;" - 1",A43&amp;" - "&amp;A44)</f>
        <v>2 - 3</v>
      </c>
      <c r="AN43" s="18">
        <f>AN42+F42+F43</f>
        <v>12.53000000002794</v>
      </c>
      <c r="AO43" s="18">
        <f>AN43*G43</f>
        <v>17.917899999952432</v>
      </c>
      <c r="AP43" s="9" t="str">
        <f>D43&amp;","&amp;C43</f>
        <v>461500.55,720935.31</v>
      </c>
    </row>
    <row r="44" spans="1:44" s="46" customFormat="1">
      <c r="A44" s="20">
        <f>A43+1</f>
        <v>3</v>
      </c>
      <c r="B44" s="44"/>
      <c r="C44" s="60">
        <v>720920.26</v>
      </c>
      <c r="D44" s="60">
        <v>461499.12</v>
      </c>
      <c r="E44" s="79"/>
      <c r="F44" s="72">
        <f>IF(C45=0,C44-$C$42,C44-C45)</f>
        <v>1.25</v>
      </c>
      <c r="G44" s="72">
        <f>IF(D45=0,D44-$D$42,D44-D45)</f>
        <v>20.029999999969732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20.068966091923805</v>
      </c>
      <c r="N44" s="22">
        <f>IF(F44=0,,ATAN(G44/F44))</f>
        <v>1.5084707626879854</v>
      </c>
      <c r="O44" s="22">
        <f>ABS(DEGREES(N44))</f>
        <v>86.429008220901935</v>
      </c>
      <c r="P44" s="24" t="str">
        <f>TEXT(INT(O44),"00")</f>
        <v>86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86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86.433333333333337</v>
      </c>
      <c r="X44" s="22">
        <f>IF(R44="",W44,IF(R44="N",IF(U44="E",180+W44,180-W44),IF(U44="E",360-W44,W44)))</f>
        <v>86.433333333333337</v>
      </c>
      <c r="Y44" s="22">
        <f>RADIANS(X44)</f>
        <v>1.5085462501404323</v>
      </c>
      <c r="Z44" s="64"/>
      <c r="AA44" s="58">
        <f>-M44*COS(Y44)</f>
        <v>-1.2484879827674555</v>
      </c>
      <c r="AB44" s="58">
        <f>-M44*SIN(Y44)</f>
        <v>-20.03009430221617</v>
      </c>
      <c r="AC44" s="64"/>
      <c r="AD44" s="82">
        <f>$AA$40/$M$40*M44</f>
        <v>3.08562086003221E-4</v>
      </c>
      <c r="AE44" s="82">
        <f>$AB$40/$M$40*M44</f>
        <v>-4.8391041840517476E-4</v>
      </c>
      <c r="AF44" s="22">
        <f>AA44-AD44</f>
        <v>-1.2487965448534588</v>
      </c>
      <c r="AG44" s="22">
        <f>AB44-AE44</f>
        <v>-20.029610391797764</v>
      </c>
      <c r="AH44" s="64"/>
      <c r="AI44" s="25">
        <f>A44</f>
        <v>3</v>
      </c>
      <c r="AJ44" s="82">
        <f t="shared" si="1"/>
        <v>720920.2865208328</v>
      </c>
      <c r="AK44" s="82">
        <f t="shared" si="1"/>
        <v>461499.11108882894</v>
      </c>
      <c r="AL44" s="66"/>
      <c r="AM44" s="9" t="str">
        <f>IF(A45=0,A44&amp;" - 1",A44&amp;" - "&amp;A45)</f>
        <v>3 - 4</v>
      </c>
      <c r="AN44" s="18">
        <f>AN43+F43+F44</f>
        <v>28.830000000074506</v>
      </c>
      <c r="AO44" s="18">
        <f>AN44*G44</f>
        <v>577.46490000061976</v>
      </c>
      <c r="AP44" s="9" t="str">
        <f>D44&amp;","&amp;C44</f>
        <v>461499.12,720920.26</v>
      </c>
    </row>
    <row r="45" spans="1:44" s="46" customFormat="1">
      <c r="A45" s="20">
        <f>A44+1</f>
        <v>4</v>
      </c>
      <c r="B45" s="44"/>
      <c r="C45" s="60">
        <v>720919.01</v>
      </c>
      <c r="D45" s="60">
        <v>461479.09</v>
      </c>
      <c r="E45" s="79"/>
      <c r="F45" s="72">
        <f>IF(C46=0,C45-$C$42,C45-C46)</f>
        <v>-15.040000000037253</v>
      </c>
      <c r="G45" s="72">
        <f>IF(D46=0,D45-$D$42,D45-D46)</f>
        <v>-0.66999999998370185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15.054916140619937</v>
      </c>
      <c r="N45" s="22">
        <f>IF(F45=0,,ATAN(G45/F45))</f>
        <v>4.4518438768518888E-2</v>
      </c>
      <c r="O45" s="22">
        <f>ABS(DEGREES(N45))</f>
        <v>2.5507186519477143</v>
      </c>
      <c r="P45" s="24" t="str">
        <f>TEXT(INT(O45),"00")</f>
        <v>02</v>
      </c>
      <c r="Q45" s="25" t="str">
        <f>TEXT((O45-P45)*60,"00")</f>
        <v>33</v>
      </c>
      <c r="R45" s="23" t="str">
        <f>IF(L45="",IF(F45&gt;0,"S","N"),"")</f>
        <v>N</v>
      </c>
      <c r="S45" s="25" t="str">
        <f>IF(L45="",IF(INT(Q45)=60,INT(P45+1),P45),"due")</f>
        <v>02</v>
      </c>
      <c r="T45" s="25" t="str">
        <f>IF(L45="",IF(INT(Q45)=60,"00",Q45),L45)</f>
        <v>33</v>
      </c>
      <c r="U45" s="24" t="str">
        <f>IF(L45="",IF(G45&gt;0,"W","E"),"")</f>
        <v>E</v>
      </c>
      <c r="V45" s="44"/>
      <c r="W45" s="22">
        <f>IF(S45="due",90*(I45+K45),S45+T45/60)</f>
        <v>2.5499999999999998</v>
      </c>
      <c r="X45" s="22">
        <f>IF(R45="",W45,IF(R45="N",IF(U45="E",180+W45,180-W45),IF(U45="E",360-W45,W45)))</f>
        <v>182.55</v>
      </c>
      <c r="Y45" s="22">
        <f>RADIANS(X45)</f>
        <v>3.1860985495156489</v>
      </c>
      <c r="Z45" s="64"/>
      <c r="AA45" s="58">
        <f>-M45*COS(Y45)</f>
        <v>15.040008402558769</v>
      </c>
      <c r="AB45" s="58">
        <f>-M45*SIN(Y45)</f>
        <v>0.6698113555773475</v>
      </c>
      <c r="AC45" s="64"/>
      <c r="AD45" s="82">
        <f>$AA$40/$M$40*M45</f>
        <v>2.3147063519244528E-4</v>
      </c>
      <c r="AE45" s="82">
        <f>$AB$40/$M$40*M45</f>
        <v>-3.6300977017415711E-4</v>
      </c>
      <c r="AF45" s="22">
        <f>AA45-AD45</f>
        <v>15.039776931923576</v>
      </c>
      <c r="AG45" s="22">
        <f>AB45-AE45</f>
        <v>0.67017436534752162</v>
      </c>
      <c r="AH45" s="64"/>
      <c r="AI45" s="25">
        <f>A45</f>
        <v>4</v>
      </c>
      <c r="AJ45" s="82">
        <f t="shared" ref="AJ45" si="2">AJ44+AF44</f>
        <v>720919.03772428795</v>
      </c>
      <c r="AK45" s="82">
        <f t="shared" ref="AK45" si="3">AK44+AG44</f>
        <v>461479.08147843712</v>
      </c>
      <c r="AL45" s="66"/>
      <c r="AM45" s="9" t="str">
        <f>IF(A46=0,A45&amp;" - 1",A45&amp;" - "&amp;A46)</f>
        <v>4 - 1</v>
      </c>
      <c r="AN45" s="18">
        <f>AN44+F44+F45</f>
        <v>15.040000000037253</v>
      </c>
      <c r="AO45" s="18">
        <f>AN45*G45</f>
        <v>-10.076799999779835</v>
      </c>
      <c r="AP45" s="9" t="str">
        <f>D45&amp;","&amp;C45</f>
        <v>461479.09,720919.01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668.36639999868009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334.18319999934005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4.0032877926147537E-3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18426.821768442311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73.767870642292905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-3.4391326992349036E-3</v>
      </c>
      <c r="AB40" s="91">
        <f>SUM(AB42:AB65536)</f>
        <v>2.0490679411750978E-3</v>
      </c>
      <c r="AC40" s="91"/>
      <c r="AD40" s="91">
        <f>SUM(AD42:AD65536)</f>
        <v>-3.439132699234904E-3</v>
      </c>
      <c r="AE40" s="91">
        <f>SUM(AE42:AE65536)</f>
        <v>2.0490679411750983E-3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720981.92345931847</v>
      </c>
      <c r="AK40" s="92">
        <f>AK44+AG44</f>
        <v>461480.49859077303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230.43000000005122</v>
      </c>
      <c r="G41" s="72">
        <f>IF(D42=0,D41-$D$41,D41-D42)</f>
        <v>968.82999999995809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995.85619132480292</v>
      </c>
      <c r="N41" s="36">
        <f>IF(F41=0,,ATAN(G41/F41))</f>
        <v>1.3372913122638763</v>
      </c>
      <c r="O41" s="36">
        <f>ABS(DEGREES(N41))</f>
        <v>76.621148172231585</v>
      </c>
      <c r="P41" s="37" t="str">
        <f>TEXT(INT(O41),"00")</f>
        <v>76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76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76.61666666666666</v>
      </c>
      <c r="X41" s="22">
        <f>IF(R41="",W41,IF(R41="N",IF(U41="E",180+W41,180-W41),IF(U41="E",360-W41,W41)))</f>
        <v>76.61666666666666</v>
      </c>
      <c r="Y41" s="22">
        <f>RADIANS(X41)</f>
        <v>1.3372130952363221</v>
      </c>
      <c r="Z41" s="64"/>
      <c r="AA41" s="58">
        <f>-M41*COS(Y41)</f>
        <v>-230.50577829790507</v>
      </c>
      <c r="AB41" s="58">
        <f>-M41*SIN(Y41)</f>
        <v>-968.81197348671299</v>
      </c>
      <c r="AC41" s="64"/>
      <c r="AD41" s="22">
        <v>0</v>
      </c>
      <c r="AE41" s="22">
        <v>0</v>
      </c>
      <c r="AF41" s="22">
        <f t="shared" ref="AF41:AG43" si="0">AA41-AD41</f>
        <v>-230.50577829790507</v>
      </c>
      <c r="AG41" s="22">
        <f t="shared" si="0"/>
        <v>-968.81197348671299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720998.19</v>
      </c>
      <c r="D42" s="60">
        <v>461481.39</v>
      </c>
      <c r="E42" s="79"/>
      <c r="F42" s="72">
        <f>IF(C43=0,C42-$C$42,C42-C43)</f>
        <v>0.28999999992083758</v>
      </c>
      <c r="G42" s="72">
        <f>IF(D43=0,D42-$D$42,D42-D43)</f>
        <v>-20.419999999983702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20.422059151791927</v>
      </c>
      <c r="N42" s="36">
        <f>IF(F42=0,,ATAN(G42/F42))</f>
        <v>-1.5565955184906266</v>
      </c>
      <c r="O42" s="36">
        <f>ABS(DEGREES(N42))</f>
        <v>89.186353618490998</v>
      </c>
      <c r="P42" s="37" t="str">
        <f>TEXT(INT(O42),"00")</f>
        <v>89</v>
      </c>
      <c r="Q42" s="38" t="str">
        <f>TEXT((O42-P42)*60,"00")</f>
        <v>11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11</v>
      </c>
      <c r="U42" s="40" t="str">
        <f>IF(L42="",IF(G42&gt;0,"W","E"),"")</f>
        <v>E</v>
      </c>
      <c r="V42" s="44"/>
      <c r="W42" s="22">
        <f>IF(S42="due",90*(I42+K42),S42+T42/60)</f>
        <v>89.183333333333337</v>
      </c>
      <c r="X42" s="22">
        <f>IF(R42="",W42,IF(R42="N",IF(U42="E",180+W42,180-W42),IF(U42="E",360-W42,W42)))</f>
        <v>270.81666666666666</v>
      </c>
      <c r="Y42" s="22">
        <f>RADIANS(X42)</f>
        <v>4.7266425026093097</v>
      </c>
      <c r="Z42" s="64"/>
      <c r="AA42" s="58">
        <f>-M42*COS(Y42)</f>
        <v>-0.29107641777096382</v>
      </c>
      <c r="AB42" s="58">
        <f>-M42*SIN(Y42)</f>
        <v>20.419984684575699</v>
      </c>
      <c r="AC42" s="64"/>
      <c r="AD42" s="82">
        <f>$AA$40/$M$40*M42</f>
        <v>-9.5209704174882461E-4</v>
      </c>
      <c r="AE42" s="82">
        <f>$AB$40/$M$40*M42</f>
        <v>5.6726846439196141E-4</v>
      </c>
      <c r="AF42" s="22">
        <f t="shared" si="0"/>
        <v>-0.29012432072921501</v>
      </c>
      <c r="AG42" s="22">
        <f t="shared" si="0"/>
        <v>20.419417416111308</v>
      </c>
      <c r="AH42" s="63"/>
      <c r="AI42" s="38">
        <f>A42</f>
        <v>1</v>
      </c>
      <c r="AJ42" s="82">
        <f t="shared" ref="AJ42:AK44" si="1">AJ41+AF41</f>
        <v>720998.1142217021</v>
      </c>
      <c r="AK42" s="82">
        <f t="shared" si="1"/>
        <v>461481.40802651324</v>
      </c>
      <c r="AL42" s="66"/>
      <c r="AM42" s="9" t="str">
        <f>IF(A43=0,A42&amp;" - 1",A42&amp;" - "&amp;A43)</f>
        <v>1 - 2</v>
      </c>
      <c r="AN42" s="18">
        <f>F42</f>
        <v>0.28999999992083758</v>
      </c>
      <c r="AO42" s="18">
        <f>AN42*G42</f>
        <v>-5.921799998378777</v>
      </c>
      <c r="AP42" s="9" t="str">
        <f>D42&amp;","&amp;C42</f>
        <v>461481.39,720998.19</v>
      </c>
    </row>
    <row r="43" spans="1:44">
      <c r="A43" s="20">
        <f>A42+1</f>
        <v>2</v>
      </c>
      <c r="B43" s="44"/>
      <c r="C43" s="60">
        <v>720997.9</v>
      </c>
      <c r="D43" s="60">
        <v>461501.81</v>
      </c>
      <c r="E43" s="79"/>
      <c r="F43" s="72">
        <f>IF(C44=0,C43-$C$42,C43-C44)</f>
        <v>15.89000000001397</v>
      </c>
      <c r="G43" s="72">
        <f>IF(D44=0,D43-$D$42,D43-D44)</f>
        <v>9.0000000025611371E-2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15.890254875251328</v>
      </c>
      <c r="N43" s="36">
        <f>IF(F43=0,,ATAN(G43/F43))</f>
        <v>5.6638790206234718E-3</v>
      </c>
      <c r="O43" s="36">
        <f>ABS(DEGREES(N43))</f>
        <v>0.3245163635544151</v>
      </c>
      <c r="P43" s="37" t="str">
        <f>TEXT(INT(O43),"00")</f>
        <v>00</v>
      </c>
      <c r="Q43" s="38" t="str">
        <f>TEXT((O43-P43)*60,"00")</f>
        <v>19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19</v>
      </c>
      <c r="U43" s="40" t="str">
        <f>IF(L43="",IF(G43&gt;0,"W","E"),"")</f>
        <v>W</v>
      </c>
      <c r="V43" s="44"/>
      <c r="W43" s="22">
        <f>IF(S43="due",90*(I43+K43),S43+T43/60)</f>
        <v>0.31666666666666665</v>
      </c>
      <c r="X43" s="22">
        <f>IF(R43="",W43,IF(R43="N",IF(U43="E",180+W43,180-W43),IF(U43="E",360-W43,W43)))</f>
        <v>0.31666666666666665</v>
      </c>
      <c r="Y43" s="22">
        <f>RADIANS(X43)</f>
        <v>5.5268759646487104E-3</v>
      </c>
      <c r="Z43" s="64"/>
      <c r="AA43" s="58">
        <f>-M43*COS(Y43)</f>
        <v>-15.890012181162616</v>
      </c>
      <c r="AB43" s="58">
        <f>-M43*SIN(Y43)</f>
        <v>-8.7823020628338078E-2</v>
      </c>
      <c r="AC43" s="64"/>
      <c r="AD43" s="82">
        <f>$AA$40/$M$40*M43</f>
        <v>-7.4081974530144923E-4</v>
      </c>
      <c r="AE43" s="82">
        <f>$AB$40/$M$40*M43</f>
        <v>4.4138744359134644E-4</v>
      </c>
      <c r="AF43" s="22">
        <f t="shared" si="0"/>
        <v>-15.889271361417315</v>
      </c>
      <c r="AG43" s="22">
        <f t="shared" si="0"/>
        <v>-8.8264408071929423E-2</v>
      </c>
      <c r="AH43" s="64"/>
      <c r="AI43" s="25">
        <f>A43</f>
        <v>2</v>
      </c>
      <c r="AJ43" s="82">
        <f t="shared" si="1"/>
        <v>720997.82409738132</v>
      </c>
      <c r="AK43" s="82">
        <f t="shared" si="1"/>
        <v>461501.82744392933</v>
      </c>
      <c r="AL43" s="66"/>
      <c r="AM43" s="9" t="str">
        <f>IF(A44=0,A43&amp;" - 1",A43&amp;" - "&amp;A44)</f>
        <v>2 - 3</v>
      </c>
      <c r="AN43" s="18">
        <f>AN42+F42+F43</f>
        <v>16.469999999855645</v>
      </c>
      <c r="AO43" s="18">
        <f>AN43*G43</f>
        <v>1.4823000004088274</v>
      </c>
      <c r="AP43" s="9" t="str">
        <f>D43&amp;","&amp;C43</f>
        <v>461501.81,720997.9</v>
      </c>
    </row>
    <row r="44" spans="1:44" s="46" customFormat="1">
      <c r="A44" s="20">
        <f>A43+1</f>
        <v>3</v>
      </c>
      <c r="B44" s="44"/>
      <c r="C44" s="60">
        <v>720982.01</v>
      </c>
      <c r="D44" s="60">
        <v>461501.72</v>
      </c>
      <c r="E44" s="79"/>
      <c r="F44" s="72">
        <f>IF(C45=0,C44-$C$42,C44-C45)</f>
        <v>1.0000000009313226E-2</v>
      </c>
      <c r="G44" s="72">
        <f>IF(D45=0,D44-$D$42,D44-D45)</f>
        <v>21.239999999990687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21.240002354039525</v>
      </c>
      <c r="N44" s="22">
        <f>IF(F44=0,,ATAN(G44/F44))</f>
        <v>1.570325517036401</v>
      </c>
      <c r="O44" s="22">
        <f>ABS(DEGREES(N44))</f>
        <v>89.973024587884638</v>
      </c>
      <c r="P44" s="24" t="str">
        <f>TEXT(INT(O44),"00")</f>
        <v>89</v>
      </c>
      <c r="Q44" s="25" t="str">
        <f>TEXT((O44-P44)*60,"00")</f>
        <v>58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58</v>
      </c>
      <c r="U44" s="24" t="str">
        <f>IF(L44="",IF(G44&gt;0,"W","E"),"")</f>
        <v>W</v>
      </c>
      <c r="V44" s="44"/>
      <c r="W44" s="22">
        <f>IF(S44="due",90*(I44+K44),S44+T44/60)</f>
        <v>89.966666666666669</v>
      </c>
      <c r="X44" s="22">
        <f>IF(R44="",W44,IF(R44="N",IF(U44="E",180+W44,180-W44),IF(U44="E",360-W44,W44)))</f>
        <v>89.966666666666669</v>
      </c>
      <c r="Y44" s="22">
        <f>RADIANS(X44)</f>
        <v>1.5702145503775651</v>
      </c>
      <c r="Z44" s="64"/>
      <c r="AA44" s="58">
        <f>-M44*COS(Y44)</f>
        <v>-1.2356931776584264E-2</v>
      </c>
      <c r="AB44" s="58">
        <f>-M44*SIN(Y44)</f>
        <v>-21.239998759553675</v>
      </c>
      <c r="AC44" s="64"/>
      <c r="AD44" s="82">
        <f>$AA$40/$M$40*M44</f>
        <v>-9.9023038067366873E-4</v>
      </c>
      <c r="AE44" s="82">
        <f>$AB$40/$M$40*M44</f>
        <v>5.8998867007005169E-4</v>
      </c>
      <c r="AF44" s="22">
        <f>AA44-AD44</f>
        <v>-1.1366701395910596E-2</v>
      </c>
      <c r="AG44" s="22">
        <f>AB44-AE44</f>
        <v>-21.240588748223747</v>
      </c>
      <c r="AH44" s="64"/>
      <c r="AI44" s="25">
        <f>A44</f>
        <v>3</v>
      </c>
      <c r="AJ44" s="82">
        <f t="shared" si="1"/>
        <v>720981.93482601992</v>
      </c>
      <c r="AK44" s="82">
        <f t="shared" si="1"/>
        <v>461501.73917952128</v>
      </c>
      <c r="AL44" s="66"/>
      <c r="AM44" s="9" t="str">
        <f>IF(A45=0,A44&amp;" - 1",A44&amp;" - "&amp;A45)</f>
        <v>3 - 4</v>
      </c>
      <c r="AN44" s="18">
        <f>AN43+F43+F44</f>
        <v>32.369999999878928</v>
      </c>
      <c r="AO44" s="18">
        <f>AN44*G44</f>
        <v>687.53879999712694</v>
      </c>
      <c r="AP44" s="9" t="str">
        <f>D44&amp;","&amp;C44</f>
        <v>461501.72,720982.01</v>
      </c>
    </row>
    <row r="45" spans="1:44" s="46" customFormat="1">
      <c r="A45" s="20">
        <f>A44+1</f>
        <v>4</v>
      </c>
      <c r="B45" s="44"/>
      <c r="C45" s="60">
        <v>720982</v>
      </c>
      <c r="D45" s="60">
        <v>461480.48</v>
      </c>
      <c r="E45" s="79"/>
      <c r="F45" s="72">
        <f>IF(C46=0,C45-$C$42,C45-C46)</f>
        <v>-16.189999999944121</v>
      </c>
      <c r="G45" s="72">
        <f>IF(D46=0,D45-$D$42,D45-D46)</f>
        <v>-0.91000000003259629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16.21555426121013</v>
      </c>
      <c r="N45" s="22">
        <f>IF(F45=0,,ATAN(G45/F45))</f>
        <v>5.6148455554918771E-2</v>
      </c>
      <c r="O45" s="22">
        <f>ABS(DEGREES(N45))</f>
        <v>3.2170695294747285</v>
      </c>
      <c r="P45" s="24" t="str">
        <f>TEXT(INT(O45),"00")</f>
        <v>03</v>
      </c>
      <c r="Q45" s="25" t="str">
        <f>TEXT((O45-P45)*60,"00")</f>
        <v>13</v>
      </c>
      <c r="R45" s="23" t="str">
        <f>IF(L45="",IF(F45&gt;0,"S","N"),"")</f>
        <v>N</v>
      </c>
      <c r="S45" s="25" t="str">
        <f>IF(L45="",IF(INT(Q45)=60,INT(P45+1),P45),"due")</f>
        <v>03</v>
      </c>
      <c r="T45" s="25" t="str">
        <f>IF(L45="",IF(INT(Q45)=60,"00",Q45),L45)</f>
        <v>13</v>
      </c>
      <c r="U45" s="24" t="str">
        <f>IF(L45="",IF(G45&gt;0,"W","E"),"")</f>
        <v>E</v>
      </c>
      <c r="V45" s="44"/>
      <c r="W45" s="22">
        <f>IF(S45="due",90*(I45+K45),S45+T45/60)</f>
        <v>3.2166666666666668</v>
      </c>
      <c r="X45" s="22">
        <f>IF(R45="",W45,IF(R45="N",IF(U45="E",180+W45,180-W45),IF(U45="E",360-W45,W45)))</f>
        <v>183.21666666666667</v>
      </c>
      <c r="Y45" s="22">
        <f>RADIANS(X45)</f>
        <v>3.1977340778622776</v>
      </c>
      <c r="Z45" s="64"/>
      <c r="AA45" s="58">
        <f>-M45*COS(Y45)</f>
        <v>16.190006398010929</v>
      </c>
      <c r="AB45" s="58">
        <f>-M45*SIN(Y45)</f>
        <v>0.90988616354748975</v>
      </c>
      <c r="AC45" s="64"/>
      <c r="AD45" s="82">
        <f>$AA$40/$M$40*M45</f>
        <v>-7.5598553151096125E-4</v>
      </c>
      <c r="AE45" s="82">
        <f>$AB$40/$M$40*M45</f>
        <v>4.5042336312173844E-4</v>
      </c>
      <c r="AF45" s="22">
        <f>AA45-AD45</f>
        <v>16.190762383542442</v>
      </c>
      <c r="AG45" s="22">
        <f>AB45-AE45</f>
        <v>0.90943574018436801</v>
      </c>
      <c r="AH45" s="64"/>
      <c r="AI45" s="25">
        <f>A45</f>
        <v>4</v>
      </c>
      <c r="AJ45" s="82">
        <f t="shared" ref="AJ45" si="2">AJ44+AF44</f>
        <v>720981.92345931847</v>
      </c>
      <c r="AK45" s="82">
        <f t="shared" ref="AK45" si="3">AK44+AG44</f>
        <v>461480.49859077303</v>
      </c>
      <c r="AL45" s="66"/>
      <c r="AM45" s="9" t="str">
        <f>IF(A46=0,A45&amp;" - 1",A45&amp;" - "&amp;A46)</f>
        <v>4 - 1</v>
      </c>
      <c r="AN45" s="18">
        <f>AN44+F44+F45</f>
        <v>16.189999999944121</v>
      </c>
      <c r="AO45" s="18">
        <f>AN45*G45</f>
        <v>-14.732900000476883</v>
      </c>
      <c r="AP45" s="9" t="str">
        <f>D45&amp;","&amp;C45</f>
        <v>461480.48,720982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652.85280000000114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326.42640000000057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6.2347776975684539E-4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116860.99822821714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72.860234546887483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5.7769288968181898E-4</v>
      </c>
      <c r="AB40" s="91">
        <f>SUM(AB42:AB65536)</f>
        <v>2.3451109694860861E-4</v>
      </c>
      <c r="AC40" s="91"/>
      <c r="AD40" s="91">
        <f>SUM(AD42:AD65536)</f>
        <v>5.7769288968181898E-4</v>
      </c>
      <c r="AE40" s="91">
        <f>SUM(AE42:AE65536)</f>
        <v>2.3451109694860861E-4</v>
      </c>
      <c r="AF40" s="91">
        <f>SUM(AF42:AF65536)</f>
        <v>5.5511151231257827E-16</v>
      </c>
      <c r="AG40" s="91">
        <f>SUM(AG42:AG65536)</f>
        <v>0</v>
      </c>
      <c r="AH40" s="92"/>
      <c r="AI40" s="93">
        <v>1</v>
      </c>
      <c r="AJ40" s="92">
        <f>AJ44+AF44</f>
        <v>720998.31521125627</v>
      </c>
      <c r="AK40" s="92">
        <f>AK44+AG44</f>
        <v>461460.48810174107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230.43000000005122</v>
      </c>
      <c r="G41" s="72">
        <f>IF(D42=0,D41-$D$41,D41-D42)</f>
        <v>968.82999999995809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995.85619132480292</v>
      </c>
      <c r="N41" s="36">
        <f>IF(F41=0,,ATAN(G41/F41))</f>
        <v>1.3372913122638763</v>
      </c>
      <c r="O41" s="36">
        <f>ABS(DEGREES(N41))</f>
        <v>76.621148172231585</v>
      </c>
      <c r="P41" s="37" t="str">
        <f>TEXT(INT(O41),"00")</f>
        <v>76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76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76.61666666666666</v>
      </c>
      <c r="X41" s="22">
        <f>IF(R41="",W41,IF(R41="N",IF(U41="E",180+W41,180-W41),IF(U41="E",360-W41,W41)))</f>
        <v>76.61666666666666</v>
      </c>
      <c r="Y41" s="22">
        <f>RADIANS(X41)</f>
        <v>1.3372130952363221</v>
      </c>
      <c r="Z41" s="64"/>
      <c r="AA41" s="58">
        <f>-M41*COS(Y41)</f>
        <v>-230.50577829790507</v>
      </c>
      <c r="AB41" s="58">
        <f>-M41*SIN(Y41)</f>
        <v>-968.81197348671299</v>
      </c>
      <c r="AC41" s="64"/>
      <c r="AD41" s="22">
        <v>0</v>
      </c>
      <c r="AE41" s="22">
        <v>0</v>
      </c>
      <c r="AF41" s="22">
        <f t="shared" ref="AF41:AG43" si="0">AA41-AD41</f>
        <v>-230.50577829790507</v>
      </c>
      <c r="AG41" s="22">
        <f t="shared" si="0"/>
        <v>-968.81197348671299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720998.19</v>
      </c>
      <c r="D42" s="60">
        <v>461481.39</v>
      </c>
      <c r="E42" s="79"/>
      <c r="F42" s="72">
        <f>IF(C43=0,C42-$C$42,C42-C43)</f>
        <v>16.189999999944121</v>
      </c>
      <c r="G42" s="72">
        <f>IF(D43=0,D42-$D$42,D42-D43)</f>
        <v>0.91000000003259629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16.21555426121013</v>
      </c>
      <c r="N42" s="36">
        <f>IF(F42=0,,ATAN(G42/F42))</f>
        <v>5.6148455554918771E-2</v>
      </c>
      <c r="O42" s="36">
        <f>ABS(DEGREES(N42))</f>
        <v>3.2170695294747285</v>
      </c>
      <c r="P42" s="37" t="str">
        <f>TEXT(INT(O42),"00")</f>
        <v>03</v>
      </c>
      <c r="Q42" s="38" t="str">
        <f>TEXT((O42-P42)*60,"00")</f>
        <v>13</v>
      </c>
      <c r="R42" s="39" t="str">
        <f>IF(L42="",IF(F42&gt;0,"S","N"),"")</f>
        <v>S</v>
      </c>
      <c r="S42" s="25" t="str">
        <f>IF(L42="",IF(INT(Q42)=60,INT(P42+1),P42),"due")</f>
        <v>03</v>
      </c>
      <c r="T42" s="38" t="str">
        <f>IF(L42="",IF(INT(Q42)=60,"00",Q42),L42)</f>
        <v>13</v>
      </c>
      <c r="U42" s="40" t="str">
        <f>IF(L42="",IF(G42&gt;0,"W","E"),"")</f>
        <v>W</v>
      </c>
      <c r="V42" s="44"/>
      <c r="W42" s="22">
        <f>IF(S42="due",90*(I42+K42),S42+T42/60)</f>
        <v>3.2166666666666668</v>
      </c>
      <c r="X42" s="22">
        <f>IF(R42="",W42,IF(R42="N",IF(U42="E",180+W42,180-W42),IF(U42="E",360-W42,W42)))</f>
        <v>3.2166666666666668</v>
      </c>
      <c r="Y42" s="22">
        <f>RADIANS(X42)</f>
        <v>5.6141424272484267E-2</v>
      </c>
      <c r="Z42" s="64"/>
      <c r="AA42" s="58">
        <f>-M42*COS(Y42)</f>
        <v>-16.190006398010929</v>
      </c>
      <c r="AB42" s="58">
        <f>-M42*SIN(Y42)</f>
        <v>-0.90988616354748841</v>
      </c>
      <c r="AC42" s="64"/>
      <c r="AD42" s="82">
        <f>$AA$40/$M$40*M42</f>
        <v>1.2856958884647165E-4</v>
      </c>
      <c r="AE42" s="82">
        <f>$AB$40/$M$40*M42</f>
        <v>5.2192083117422807E-5</v>
      </c>
      <c r="AF42" s="22">
        <f t="shared" si="0"/>
        <v>-16.190134967599775</v>
      </c>
      <c r="AG42" s="22">
        <f t="shared" si="0"/>
        <v>-0.90993835563060588</v>
      </c>
      <c r="AH42" s="63"/>
      <c r="AI42" s="38">
        <f>A42</f>
        <v>1</v>
      </c>
      <c r="AJ42" s="82">
        <f t="shared" ref="AJ42:AK44" si="1">AJ41+AF41</f>
        <v>720998.1142217021</v>
      </c>
      <c r="AK42" s="82">
        <f t="shared" si="1"/>
        <v>461481.40802651324</v>
      </c>
      <c r="AL42" s="66"/>
      <c r="AM42" s="9" t="str">
        <f>IF(A43=0,A42&amp;" - 1",A42&amp;" - "&amp;A43)</f>
        <v>1 - 2</v>
      </c>
      <c r="AN42" s="18">
        <f>F42</f>
        <v>16.189999999944121</v>
      </c>
      <c r="AO42" s="18">
        <f>AN42*G42</f>
        <v>14.732900000476883</v>
      </c>
      <c r="AP42" s="9" t="str">
        <f>D42&amp;","&amp;C42</f>
        <v>461481.39,720998.19</v>
      </c>
    </row>
    <row r="43" spans="1:44">
      <c r="A43" s="20">
        <f>A42+1</f>
        <v>2</v>
      </c>
      <c r="B43" s="44"/>
      <c r="C43" s="60">
        <v>720982</v>
      </c>
      <c r="D43" s="60">
        <v>461480.48</v>
      </c>
      <c r="E43" s="79"/>
      <c r="F43" s="72">
        <f>IF(C44=0,C43-$C$42,C43-C44)</f>
        <v>-0.73999999999068677</v>
      </c>
      <c r="G43" s="72">
        <f>IF(D44=0,D43-$D$42,D43-D44)</f>
        <v>20.059999999997672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20.073644412509971</v>
      </c>
      <c r="N43" s="36">
        <f>IF(F43=0,,ATAN(G43/F43))</f>
        <v>-1.5339237144235645</v>
      </c>
      <c r="O43" s="36">
        <f>ABS(DEGREES(N43))</f>
        <v>87.887354931500809</v>
      </c>
      <c r="P43" s="37" t="str">
        <f>TEXT(INT(O43),"00")</f>
        <v>87</v>
      </c>
      <c r="Q43" s="38" t="str">
        <f>TEXT((O43-P43)*60,"00")</f>
        <v>53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53</v>
      </c>
      <c r="U43" s="40" t="str">
        <f>IF(L43="",IF(G43&gt;0,"W","E"),"")</f>
        <v>W</v>
      </c>
      <c r="V43" s="44"/>
      <c r="W43" s="22">
        <f>IF(S43="due",90*(I43+K43),S43+T43/60)</f>
        <v>87.88333333333334</v>
      </c>
      <c r="X43" s="22">
        <f>IF(R43="",W43,IF(R43="N",IF(U43="E",180+W43,180-W43),IF(U43="E",360-W43,W43)))</f>
        <v>92.11666666666666</v>
      </c>
      <c r="Y43" s="22">
        <f>RADIANS(X43)</f>
        <v>1.607739129295443</v>
      </c>
      <c r="Z43" s="64"/>
      <c r="AA43" s="58">
        <f>-M43*COS(Y43)</f>
        <v>0.74140801215870533</v>
      </c>
      <c r="AB43" s="58">
        <f>-M43*SIN(Y43)</f>
        <v>-20.059948009887755</v>
      </c>
      <c r="AC43" s="64"/>
      <c r="AD43" s="82">
        <f>$AA$40/$M$40*M43</f>
        <v>1.5915954318875537E-4</v>
      </c>
      <c r="AE43" s="82">
        <f>$AB$40/$M$40*M43</f>
        <v>6.4609898667079165E-5</v>
      </c>
      <c r="AF43" s="22">
        <f t="shared" si="0"/>
        <v>0.74124885261551654</v>
      </c>
      <c r="AG43" s="22">
        <f t="shared" si="0"/>
        <v>-20.060012619786423</v>
      </c>
      <c r="AH43" s="64"/>
      <c r="AI43" s="25">
        <f>A43</f>
        <v>2</v>
      </c>
      <c r="AJ43" s="82">
        <f t="shared" si="1"/>
        <v>720981.92408673454</v>
      </c>
      <c r="AK43" s="82">
        <f t="shared" si="1"/>
        <v>461480.49808815762</v>
      </c>
      <c r="AL43" s="66"/>
      <c r="AM43" s="9" t="str">
        <f>IF(A44=0,A43&amp;" - 1",A43&amp;" - "&amp;A44)</f>
        <v>2 - 3</v>
      </c>
      <c r="AN43" s="18">
        <f>AN42+F42+F43</f>
        <v>31.639999999897555</v>
      </c>
      <c r="AO43" s="18">
        <f>AN43*G43</f>
        <v>634.69839999787132</v>
      </c>
      <c r="AP43" s="9" t="str">
        <f>D43&amp;","&amp;C43</f>
        <v>461480.48,720982</v>
      </c>
    </row>
    <row r="44" spans="1:44" s="46" customFormat="1">
      <c r="A44" s="20">
        <f>A43+1</f>
        <v>3</v>
      </c>
      <c r="B44" s="44"/>
      <c r="C44" s="60">
        <v>720982.74</v>
      </c>
      <c r="D44" s="60">
        <v>461460.42</v>
      </c>
      <c r="E44" s="79"/>
      <c r="F44" s="72">
        <f>IF(C45=0,C44-$C$42,C44-C45)</f>
        <v>-15.650000000023283</v>
      </c>
      <c r="G44" s="72">
        <f>IF(D45=0,D44-$D$42,D44-D45)</f>
        <v>-4.9999999988358468E-2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15.650079872023898</v>
      </c>
      <c r="N44" s="22">
        <f>IF(F44=0,,ATAN(G44/F44))</f>
        <v>3.1948773078265065E-3</v>
      </c>
      <c r="O44" s="22">
        <f>ABS(DEGREES(N44))</f>
        <v>0.18305298580057755</v>
      </c>
      <c r="P44" s="24" t="str">
        <f>TEXT(INT(O44),"00")</f>
        <v>00</v>
      </c>
      <c r="Q44" s="25" t="str">
        <f>TEXT((O44-P44)*60,"00")</f>
        <v>11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11</v>
      </c>
      <c r="U44" s="24" t="str">
        <f>IF(L44="",IF(G44&gt;0,"W","E"),"")</f>
        <v>E</v>
      </c>
      <c r="V44" s="44"/>
      <c r="W44" s="22">
        <f>IF(S44="due",90*(I44+K44),S44+T44/60)</f>
        <v>0.18333333333333332</v>
      </c>
      <c r="X44" s="22">
        <f>IF(R44="",W44,IF(R44="N",IF(U44="E",180+W44,180-W44),IF(U44="E",360-W44,W44)))</f>
        <v>180.18333333333334</v>
      </c>
      <c r="Y44" s="22">
        <f>RADIANS(X44)</f>
        <v>3.1447924238851162</v>
      </c>
      <c r="Z44" s="64"/>
      <c r="AA44" s="58">
        <f>-M44*COS(Y44)</f>
        <v>15.649999755186565</v>
      </c>
      <c r="AB44" s="58">
        <f>-M44*SIN(Y44)</f>
        <v>5.0076575242078494E-2</v>
      </c>
      <c r="AC44" s="64"/>
      <c r="AD44" s="82">
        <f>$AA$40/$M$40*M44</f>
        <v>1.2408606589377192E-4</v>
      </c>
      <c r="AE44" s="82">
        <f>$AB$40/$M$40*M44</f>
        <v>5.0372022831738858E-5</v>
      </c>
      <c r="AF44" s="22">
        <f>AA44-AD44</f>
        <v>15.649875669120672</v>
      </c>
      <c r="AG44" s="22">
        <f>AB44-AE44</f>
        <v>5.0026203219246758E-2</v>
      </c>
      <c r="AH44" s="64"/>
      <c r="AI44" s="25">
        <f>A44</f>
        <v>3</v>
      </c>
      <c r="AJ44" s="82">
        <f t="shared" si="1"/>
        <v>720982.66533558711</v>
      </c>
      <c r="AK44" s="82">
        <f t="shared" si="1"/>
        <v>461460.43807553785</v>
      </c>
      <c r="AL44" s="66"/>
      <c r="AM44" s="9" t="str">
        <f>IF(A45=0,A44&amp;" - 1",A44&amp;" - "&amp;A45)</f>
        <v>3 - 4</v>
      </c>
      <c r="AN44" s="18">
        <f>AN43+F43+F44</f>
        <v>15.249999999883585</v>
      </c>
      <c r="AO44" s="18">
        <f>AN44*G44</f>
        <v>-0.76249999981664585</v>
      </c>
      <c r="AP44" s="9" t="str">
        <f>D44&amp;","&amp;C44</f>
        <v>461460.42,720982.74</v>
      </c>
    </row>
    <row r="45" spans="1:44" s="46" customFormat="1">
      <c r="A45" s="20">
        <f>A44+1</f>
        <v>4</v>
      </c>
      <c r="B45" s="44"/>
      <c r="C45" s="60">
        <v>720998.39</v>
      </c>
      <c r="D45" s="60">
        <v>461460.47</v>
      </c>
      <c r="E45" s="79"/>
      <c r="F45" s="72">
        <f>IF(C46=0,C45-$C$42,C45-C46)</f>
        <v>0.20000000006984919</v>
      </c>
      <c r="G45" s="72">
        <f>IF(D46=0,D45-$D$42,D45-D46)</f>
        <v>-20.92000000004191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20.92095600114348</v>
      </c>
      <c r="N45" s="22">
        <f>IF(F45=0,,ATAN(G45/F45))</f>
        <v>-1.5612363885920082</v>
      </c>
      <c r="O45" s="22">
        <f>ABS(DEGREES(N45))</f>
        <v>89.452255888568615</v>
      </c>
      <c r="P45" s="24" t="str">
        <f>TEXT(INT(O45),"00")</f>
        <v>89</v>
      </c>
      <c r="Q45" s="25" t="str">
        <f>TEXT((O45-P45)*60,"00")</f>
        <v>27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27</v>
      </c>
      <c r="U45" s="24" t="str">
        <f>IF(L45="",IF(G45&gt;0,"W","E"),"")</f>
        <v>E</v>
      </c>
      <c r="V45" s="44"/>
      <c r="W45" s="22">
        <f>IF(S45="due",90*(I45+K45),S45+T45/60)</f>
        <v>89.45</v>
      </c>
      <c r="X45" s="22">
        <f>IF(R45="",W45,IF(R45="N",IF(U45="E",180+W45,180-W45),IF(U45="E",360-W45,W45)))</f>
        <v>270.55</v>
      </c>
      <c r="Y45" s="22">
        <f>RADIANS(X45)</f>
        <v>4.7219882912706588</v>
      </c>
      <c r="Z45" s="64"/>
      <c r="AA45" s="58">
        <f>-M45*COS(Y45)</f>
        <v>-0.20082367644465968</v>
      </c>
      <c r="AB45" s="58">
        <f>-M45*SIN(Y45)</f>
        <v>20.919992109290114</v>
      </c>
      <c r="AC45" s="64"/>
      <c r="AD45" s="82">
        <f>$AA$40/$M$40*M45</f>
        <v>1.6587769175282002E-4</v>
      </c>
      <c r="AE45" s="82">
        <f>$AB$40/$M$40*M45</f>
        <v>6.7337092332367767E-5</v>
      </c>
      <c r="AF45" s="22">
        <f>AA45-AD45</f>
        <v>-0.20098955413641251</v>
      </c>
      <c r="AG45" s="22">
        <f>AB45-AE45</f>
        <v>20.919924772197781</v>
      </c>
      <c r="AH45" s="64"/>
      <c r="AI45" s="25">
        <f>A45</f>
        <v>4</v>
      </c>
      <c r="AJ45" s="82">
        <f t="shared" ref="AJ45" si="2">AJ44+AF44</f>
        <v>720998.31521125627</v>
      </c>
      <c r="AK45" s="82">
        <f t="shared" ref="AK45" si="3">AK44+AG44</f>
        <v>461460.48810174107</v>
      </c>
      <c r="AL45" s="66"/>
      <c r="AM45" s="9" t="str">
        <f>IF(A46=0,A45&amp;" - 1",A45&amp;" - "&amp;A46)</f>
        <v>4 - 1</v>
      </c>
      <c r="AN45" s="18">
        <f>AN44+F44+F45</f>
        <v>-0.20000000006984919</v>
      </c>
      <c r="AO45" s="18">
        <f>AN45*G45</f>
        <v>4.1840000014696273</v>
      </c>
      <c r="AP45" s="9" t="str">
        <f>D45&amp;","&amp;C45</f>
        <v>461460.47,720998.39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673.28399999757323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336.64199999878662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8.4712068047248655E-4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87560.446101283494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88000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88000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74.174264683793751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8.4481111348821969E-4</v>
      </c>
      <c r="AB40" s="91">
        <f>SUM(AB42:AB65536)</f>
        <v>-6.2511037513091061E-5</v>
      </c>
      <c r="AC40" s="91"/>
      <c r="AD40" s="91">
        <f>SUM(AD42:AD65536)</f>
        <v>8.4481111348821991E-4</v>
      </c>
      <c r="AE40" s="91">
        <f>SUM(AE42:AE65536)</f>
        <v>-6.2511037513091075E-5</v>
      </c>
      <c r="AF40" s="91">
        <f>SUM(AF42:AF65536)</f>
        <v>0</v>
      </c>
      <c r="AG40" s="91">
        <f>SUM(AG42:AG65536)</f>
        <v>-3.2751579226442118E-15</v>
      </c>
      <c r="AH40" s="92"/>
      <c r="AI40" s="93">
        <v>1</v>
      </c>
      <c r="AJ40" s="92">
        <f>AJ44+AF44</f>
        <v>720982.12603667506</v>
      </c>
      <c r="AK40" s="92">
        <f>AK44+AG44</f>
        <v>461480.44473691419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262.57999999995809</v>
      </c>
      <c r="G41" s="72">
        <f>IF(D42=0,D41-$D$41,D41-D42)</f>
        <v>969.29999999998836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1004.2363996589426</v>
      </c>
      <c r="N41" s="36">
        <f>IF(F41=0,,ATAN(G41/F41))</f>
        <v>1.3062490735302659</v>
      </c>
      <c r="O41" s="36">
        <f>ABS(DEGREES(N41))</f>
        <v>74.842558906158175</v>
      </c>
      <c r="P41" s="37" t="str">
        <f>TEXT(INT(O41),"00")</f>
        <v>74</v>
      </c>
      <c r="Q41" s="38" t="str">
        <f>TEXT((O41-P41)*60,"00")</f>
        <v>51</v>
      </c>
      <c r="R41" s="39" t="str">
        <f>IF(L41="",IF(F41&gt;0,"S","N"),"")</f>
        <v>S</v>
      </c>
      <c r="S41" s="25" t="str">
        <f>IF(L41="",IF(INT(Q41)=60,INT(P41+1),P41),"due")</f>
        <v>74</v>
      </c>
      <c r="T41" s="38" t="str">
        <f>IF(L41="",IF(INT(Q41)=60,"00",Q41),L41)</f>
        <v>51</v>
      </c>
      <c r="U41" s="40" t="str">
        <f>IF(L41="",IF(G41&gt;0,"W","E"),"")</f>
        <v>W</v>
      </c>
      <c r="V41" s="41"/>
      <c r="W41" s="22">
        <f>IF(S41="due",90*(I41+K41),S41+T41/60)</f>
        <v>74.849999999999994</v>
      </c>
      <c r="X41" s="22">
        <f>IF(R41="",W41,IF(R41="N",IF(U41="E",180+W41,180-W41),IF(U41="E",360-W41,W41)))</f>
        <v>74.849999999999994</v>
      </c>
      <c r="Y41" s="22">
        <f>RADIANS(X41)</f>
        <v>1.3063789451177557</v>
      </c>
      <c r="Z41" s="64"/>
      <c r="AA41" s="58">
        <f>-M41*COS(Y41)</f>
        <v>-262.45411325613838</v>
      </c>
      <c r="AB41" s="58">
        <f>-M41*SIN(Y41)</f>
        <v>-969.33409350692364</v>
      </c>
      <c r="AC41" s="64"/>
      <c r="AD41" s="22">
        <v>0</v>
      </c>
      <c r="AE41" s="22">
        <v>0</v>
      </c>
      <c r="AF41" s="22">
        <f t="shared" ref="AF41:AG43" si="0">AA41-AD41</f>
        <v>-262.45411325613838</v>
      </c>
      <c r="AG41" s="22">
        <f t="shared" si="0"/>
        <v>-969.33409350692364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720966.04</v>
      </c>
      <c r="D42" s="60">
        <v>461480.92</v>
      </c>
      <c r="E42" s="79"/>
      <c r="F42" s="72">
        <f>IF(C43=0,C42-$C$42,C42-C43)</f>
        <v>-0.77000000001862645</v>
      </c>
      <c r="G42" s="72">
        <f>IF(D43=0,D42-$D$42,D42-D43)</f>
        <v>22.10999999998603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22.123403897217329</v>
      </c>
      <c r="N42" s="36">
        <f>IF(F42=0,,ATAN(G42/F42))</f>
        <v>-1.5359845253281605</v>
      </c>
      <c r="O42" s="36">
        <f>ABS(DEGREES(N42))</f>
        <v>88.005430698708693</v>
      </c>
      <c r="P42" s="37" t="str">
        <f>TEXT(INT(O42),"00")</f>
        <v>88</v>
      </c>
      <c r="Q42" s="38" t="str">
        <f>TEXT((O42-P42)*60,"00")</f>
        <v>00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00</v>
      </c>
      <c r="U42" s="40" t="str">
        <f>IF(L42="",IF(G42&gt;0,"W","E"),"")</f>
        <v>W</v>
      </c>
      <c r="V42" s="44"/>
      <c r="W42" s="22">
        <f>IF(S42="due",90*(I42+K42),S42+T42/60)</f>
        <v>88</v>
      </c>
      <c r="X42" s="22">
        <f>IF(R42="",W42,IF(R42="N",IF(U42="E",180+W42,180-W42),IF(U42="E",360-W42,W42)))</f>
        <v>92</v>
      </c>
      <c r="Y42" s="22">
        <f>RADIANS(X42)</f>
        <v>1.6057029118347832</v>
      </c>
      <c r="Z42" s="64"/>
      <c r="AA42" s="58">
        <f>-M42*COS(Y42)</f>
        <v>0.77209566135903296</v>
      </c>
      <c r="AB42" s="58">
        <f>-M42*SIN(Y42)</f>
        <v>-22.109926917317512</v>
      </c>
      <c r="AC42" s="64"/>
      <c r="AD42" s="82">
        <f>$AA$40/$M$40*M42</f>
        <v>2.5197550067040123E-4</v>
      </c>
      <c r="AE42" s="82">
        <f>$AB$40/$M$40*M42</f>
        <v>-1.8644700245183263E-5</v>
      </c>
      <c r="AF42" s="22">
        <f t="shared" si="0"/>
        <v>0.7718436858583626</v>
      </c>
      <c r="AG42" s="22">
        <f t="shared" si="0"/>
        <v>-22.109908272617268</v>
      </c>
      <c r="AH42" s="63"/>
      <c r="AI42" s="38">
        <f>A42</f>
        <v>1</v>
      </c>
      <c r="AJ42" s="82">
        <f t="shared" ref="AJ42:AK44" si="1">AJ41+AF41</f>
        <v>720966.16588674381</v>
      </c>
      <c r="AK42" s="82">
        <f t="shared" si="1"/>
        <v>461480.88590649306</v>
      </c>
      <c r="AL42" s="66"/>
      <c r="AM42" s="9" t="str">
        <f>IF(A43=0,A42&amp;" - 1",A42&amp;" - "&amp;A43)</f>
        <v>1 - 2</v>
      </c>
      <c r="AN42" s="18">
        <f>F42</f>
        <v>-0.77000000001862645</v>
      </c>
      <c r="AO42" s="18">
        <f>AN42*G42</f>
        <v>-17.024700000401076</v>
      </c>
      <c r="AP42" s="9" t="str">
        <f>D42&amp;","&amp;C42</f>
        <v>461480.92,720966.04</v>
      </c>
    </row>
    <row r="43" spans="1:44">
      <c r="A43" s="20">
        <f>A42+1</f>
        <v>2</v>
      </c>
      <c r="B43" s="44"/>
      <c r="C43" s="60">
        <v>720966.81</v>
      </c>
      <c r="D43" s="60">
        <v>461458.81</v>
      </c>
      <c r="E43" s="79"/>
      <c r="F43" s="72">
        <f>IF(C44=0,C43-$C$42,C43-C44)</f>
        <v>-15.929999999934807</v>
      </c>
      <c r="G43" s="72">
        <f>IF(D44=0,D43-$D$42,D43-D44)</f>
        <v>-1.6099999999860302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16.011152363208524</v>
      </c>
      <c r="N43" s="36">
        <f>IF(F43=0,,ATAN(G43/F43))</f>
        <v>0.10072514330389212</v>
      </c>
      <c r="O43" s="36">
        <f>ABS(DEGREES(N43))</f>
        <v>5.7711256021634236</v>
      </c>
      <c r="P43" s="37" t="str">
        <f>TEXT(INT(O43),"00")</f>
        <v>05</v>
      </c>
      <c r="Q43" s="38" t="str">
        <f>TEXT((O43-P43)*60,"00")</f>
        <v>46</v>
      </c>
      <c r="R43" s="39" t="str">
        <f>IF(L43="",IF(F43&gt;0,"S","N"),"")</f>
        <v>N</v>
      </c>
      <c r="S43" s="25" t="str">
        <f>IF(L43="",IF(INT(Q43)=60,INT(P43+1),P43),"due")</f>
        <v>05</v>
      </c>
      <c r="T43" s="38" t="str">
        <f>IF(L43="",IF(INT(Q43)=60,"00",Q43),L43)</f>
        <v>46</v>
      </c>
      <c r="U43" s="40" t="str">
        <f>IF(L43="",IF(G43&gt;0,"W","E"),"")</f>
        <v>E</v>
      </c>
      <c r="V43" s="44"/>
      <c r="W43" s="22">
        <f>IF(S43="due",90*(I43+K43),S43+T43/60)</f>
        <v>5.7666666666666666</v>
      </c>
      <c r="X43" s="22">
        <f>IF(R43="",W43,IF(R43="N",IF(U43="E",180+W43,180-W43),IF(U43="E",360-W43,W43)))</f>
        <v>185.76666666666668</v>
      </c>
      <c r="Y43" s="22">
        <f>RADIANS(X43)</f>
        <v>3.2422399737881329</v>
      </c>
      <c r="Z43" s="64"/>
      <c r="AA43" s="58">
        <f>-M43*COS(Y43)</f>
        <v>15.930125246895106</v>
      </c>
      <c r="AB43" s="58">
        <f>-M43*SIN(Y43)</f>
        <v>1.6087602730404047</v>
      </c>
      <c r="AC43" s="64"/>
      <c r="AD43" s="82">
        <f>$AA$40/$M$40*M43</f>
        <v>1.823597377588443E-4</v>
      </c>
      <c r="AE43" s="82">
        <f>$AB$40/$M$40*M43</f>
        <v>-1.3493544563887323E-5</v>
      </c>
      <c r="AF43" s="22">
        <f t="shared" si="0"/>
        <v>15.929942887157347</v>
      </c>
      <c r="AG43" s="22">
        <f t="shared" si="0"/>
        <v>1.6087737665849686</v>
      </c>
      <c r="AH43" s="64"/>
      <c r="AI43" s="25">
        <f>A43</f>
        <v>2</v>
      </c>
      <c r="AJ43" s="82">
        <f t="shared" si="1"/>
        <v>720966.93773042969</v>
      </c>
      <c r="AK43" s="82">
        <f t="shared" si="1"/>
        <v>461458.77599822043</v>
      </c>
      <c r="AL43" s="66"/>
      <c r="AM43" s="9" t="str">
        <f>IF(A44=0,A43&amp;" - 1",A43&amp;" - "&amp;A44)</f>
        <v>2 - 3</v>
      </c>
      <c r="AN43" s="18">
        <f>AN42+F42+F43</f>
        <v>-17.46999999997206</v>
      </c>
      <c r="AO43" s="18">
        <f>AN43*G43</f>
        <v>28.126699999710965</v>
      </c>
      <c r="AP43" s="9" t="str">
        <f>D43&amp;","&amp;C43</f>
        <v>461458.81,720966.81</v>
      </c>
    </row>
    <row r="44" spans="1:44" s="46" customFormat="1">
      <c r="A44" s="20">
        <f>A43+1</f>
        <v>3</v>
      </c>
      <c r="B44" s="44"/>
      <c r="C44" s="60">
        <v>720982.74</v>
      </c>
      <c r="D44" s="60">
        <v>461460.42</v>
      </c>
      <c r="E44" s="79"/>
      <c r="F44" s="72">
        <f>IF(C45=0,C44-$C$42,C44-C45)</f>
        <v>0.73999999999068677</v>
      </c>
      <c r="G44" s="72">
        <f>IF(D45=0,D44-$D$42,D44-D45)</f>
        <v>-20.059999999997672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20.073644412509971</v>
      </c>
      <c r="N44" s="22">
        <f>IF(F44=0,,ATAN(G44/F44))</f>
        <v>-1.5339237144235645</v>
      </c>
      <c r="O44" s="22">
        <f>ABS(DEGREES(N44))</f>
        <v>87.887354931500809</v>
      </c>
      <c r="P44" s="24" t="str">
        <f>TEXT(INT(O44),"00")</f>
        <v>87</v>
      </c>
      <c r="Q44" s="25" t="str">
        <f>TEXT((O44-P44)*60,"00")</f>
        <v>53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53</v>
      </c>
      <c r="U44" s="24" t="str">
        <f>IF(L44="",IF(G44&gt;0,"W","E"),"")</f>
        <v>E</v>
      </c>
      <c r="V44" s="44"/>
      <c r="W44" s="22">
        <f>IF(S44="due",90*(I44+K44),S44+T44/60)</f>
        <v>87.88333333333334</v>
      </c>
      <c r="X44" s="22">
        <f>IF(R44="",W44,IF(R44="N",IF(U44="E",180+W44,180-W44),IF(U44="E",360-W44,W44)))</f>
        <v>272.11666666666667</v>
      </c>
      <c r="Y44" s="22">
        <f>RADIANS(X44)</f>
        <v>4.7493317828852364</v>
      </c>
      <c r="Z44" s="64"/>
      <c r="AA44" s="58">
        <f>-M44*COS(Y44)</f>
        <v>-0.74140801215870733</v>
      </c>
      <c r="AB44" s="58">
        <f>-M44*SIN(Y44)</f>
        <v>20.059948009887755</v>
      </c>
      <c r="AC44" s="64"/>
      <c r="AD44" s="82">
        <f>$AA$40/$M$40*M44</f>
        <v>2.2862967311092683E-4</v>
      </c>
      <c r="AE44" s="82">
        <f>$AB$40/$M$40*M44</f>
        <v>-1.6917246759967231E-5</v>
      </c>
      <c r="AF44" s="22">
        <f>AA44-AD44</f>
        <v>-0.74163664183181821</v>
      </c>
      <c r="AG44" s="22">
        <f>AB44-AE44</f>
        <v>20.059964927134516</v>
      </c>
      <c r="AH44" s="64"/>
      <c r="AI44" s="25">
        <f>A44</f>
        <v>3</v>
      </c>
      <c r="AJ44" s="82">
        <f t="shared" si="1"/>
        <v>720982.86767331685</v>
      </c>
      <c r="AK44" s="82">
        <f t="shared" si="1"/>
        <v>461460.38477198704</v>
      </c>
      <c r="AL44" s="66"/>
      <c r="AM44" s="9" t="str">
        <f>IF(A45=0,A44&amp;" - 1",A44&amp;" - "&amp;A45)</f>
        <v>3 - 4</v>
      </c>
      <c r="AN44" s="18">
        <f>AN43+F43+F44</f>
        <v>-32.659999999916181</v>
      </c>
      <c r="AO44" s="18">
        <f>AN44*G44</f>
        <v>655.15959999824258</v>
      </c>
      <c r="AP44" s="9" t="str">
        <f>D44&amp;","&amp;C44</f>
        <v>461460.42,720982.74</v>
      </c>
    </row>
    <row r="45" spans="1:44" s="46" customFormat="1">
      <c r="A45" s="20">
        <f>A44+1</f>
        <v>4</v>
      </c>
      <c r="B45" s="44"/>
      <c r="C45" s="60">
        <v>720982</v>
      </c>
      <c r="D45" s="60">
        <v>461480.48</v>
      </c>
      <c r="E45" s="79"/>
      <c r="F45" s="72">
        <f>IF(C46=0,C45-$C$42,C45-C46)</f>
        <v>15.959999999962747</v>
      </c>
      <c r="G45" s="72">
        <f>IF(D46=0,D45-$D$42,D45-D46)</f>
        <v>-0.44000000000232831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15.966064010857934</v>
      </c>
      <c r="N45" s="22">
        <f>IF(F45=0,,ATAN(G45/F45))</f>
        <v>-2.756194094448703E-2</v>
      </c>
      <c r="O45" s="22">
        <f>ABS(DEGREES(N45))</f>
        <v>1.5791828913079249</v>
      </c>
      <c r="P45" s="24" t="str">
        <f>TEXT(INT(O45),"00")</f>
        <v>01</v>
      </c>
      <c r="Q45" s="25" t="str">
        <f>TEXT((O45-P45)*60,"00")</f>
        <v>35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35</v>
      </c>
      <c r="U45" s="24" t="str">
        <f>IF(L45="",IF(G45&gt;0,"W","E"),"")</f>
        <v>E</v>
      </c>
      <c r="V45" s="44"/>
      <c r="W45" s="22">
        <f>IF(S45="due",90*(I45+K45),S45+T45/60)</f>
        <v>1.5833333333333335</v>
      </c>
      <c r="X45" s="22">
        <f>IF(R45="",W45,IF(R45="N",IF(U45="E",180+W45,180-W45),IF(U45="E",360-W45,W45)))</f>
        <v>358.41666666666669</v>
      </c>
      <c r="Y45" s="22">
        <f>RADIANS(X45)</f>
        <v>6.2555509273563432</v>
      </c>
      <c r="Z45" s="64"/>
      <c r="AA45" s="58">
        <f>-M45*COS(Y45)</f>
        <v>-15.959968084981941</v>
      </c>
      <c r="AB45" s="58">
        <f>-M45*SIN(Y45)</f>
        <v>0.44115612335183785</v>
      </c>
      <c r="AC45" s="64"/>
      <c r="AD45" s="82">
        <f>$AA$40/$M$40*M45</f>
        <v>1.8184620194804747E-4</v>
      </c>
      <c r="AE45" s="82">
        <f>$AB$40/$M$40*M45</f>
        <v>-1.3455545944053253E-5</v>
      </c>
      <c r="AF45" s="22">
        <f>AA45-AD45</f>
        <v>-15.960149931183889</v>
      </c>
      <c r="AG45" s="22">
        <f>AB45-AE45</f>
        <v>0.44116957889778191</v>
      </c>
      <c r="AH45" s="64"/>
      <c r="AI45" s="25">
        <f>A45</f>
        <v>4</v>
      </c>
      <c r="AJ45" s="82">
        <f t="shared" ref="AJ45" si="2">AJ44+AF44</f>
        <v>720982.12603667506</v>
      </c>
      <c r="AK45" s="82">
        <f t="shared" ref="AK45" si="3">AK44+AG44</f>
        <v>461480.44473691419</v>
      </c>
      <c r="AL45" s="66"/>
      <c r="AM45" s="9" t="str">
        <f>IF(A46=0,A45&amp;" - 1",A45&amp;" - "&amp;A46)</f>
        <v>4 - 1</v>
      </c>
      <c r="AN45" s="18">
        <f>AN44+F44+F45</f>
        <v>-15.959999999962747</v>
      </c>
      <c r="AO45" s="18">
        <f>AN45*G45</f>
        <v>7.0224000000207685</v>
      </c>
      <c r="AP45" s="9" t="str">
        <f>D45&amp;","&amp;C45</f>
        <v>461480.48,720982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51" sqref="D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661.31769999936353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330.65884999968176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4.0952537643834316E-3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17915.491173830924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73.368482670409236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3.9751928190531385E-3</v>
      </c>
      <c r="AB40" s="91">
        <f>SUM(AB42:AB65536)</f>
        <v>9.8435026593435282E-4</v>
      </c>
      <c r="AC40" s="91"/>
      <c r="AD40" s="91">
        <f>SUM(AD42:AD65536)</f>
        <v>3.9751928190531385E-3</v>
      </c>
      <c r="AE40" s="91">
        <f>SUM(AE42:AE65536)</f>
        <v>9.8435026593435304E-4</v>
      </c>
      <c r="AF40" s="91">
        <f>SUM(AF42:AF65536)</f>
        <v>-3.6082248300317588E-16</v>
      </c>
      <c r="AG40" s="91">
        <f>SUM(AG42:AG65536)</f>
        <v>0</v>
      </c>
      <c r="AH40" s="92"/>
      <c r="AI40" s="93">
        <v>1</v>
      </c>
      <c r="AJ40" s="92">
        <f>AJ44+AF44</f>
        <v>720966.15524514776</v>
      </c>
      <c r="AK40" s="92">
        <f>AK44+AG44</f>
        <v>461501.05617617001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262.57999999995809</v>
      </c>
      <c r="G41" s="72">
        <f>IF(D42=0,D41-$D$41,D41-D42)</f>
        <v>969.29999999998836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1004.2363996589426</v>
      </c>
      <c r="N41" s="36">
        <f>IF(F41=0,,ATAN(G41/F41))</f>
        <v>1.3062490735302659</v>
      </c>
      <c r="O41" s="36">
        <f>ABS(DEGREES(N41))</f>
        <v>74.842558906158175</v>
      </c>
      <c r="P41" s="37" t="str">
        <f>TEXT(INT(O41),"00")</f>
        <v>74</v>
      </c>
      <c r="Q41" s="38" t="str">
        <f>TEXT((O41-P41)*60,"00")</f>
        <v>51</v>
      </c>
      <c r="R41" s="39" t="str">
        <f>IF(L41="",IF(F41&gt;0,"S","N"),"")</f>
        <v>S</v>
      </c>
      <c r="S41" s="25" t="str">
        <f>IF(L41="",IF(INT(Q41)=60,INT(P41+1),P41),"due")</f>
        <v>74</v>
      </c>
      <c r="T41" s="38" t="str">
        <f>IF(L41="",IF(INT(Q41)=60,"00",Q41),L41)</f>
        <v>51</v>
      </c>
      <c r="U41" s="40" t="str">
        <f>IF(L41="",IF(G41&gt;0,"W","E"),"")</f>
        <v>W</v>
      </c>
      <c r="V41" s="41"/>
      <c r="W41" s="22">
        <f>IF(S41="due",90*(I41+K41),S41+T41/60)</f>
        <v>74.849999999999994</v>
      </c>
      <c r="X41" s="22">
        <f>IF(R41="",W41,IF(R41="N",IF(U41="E",180+W41,180-W41),IF(U41="E",360-W41,W41)))</f>
        <v>74.849999999999994</v>
      </c>
      <c r="Y41" s="22">
        <f>RADIANS(X41)</f>
        <v>1.3063789451177557</v>
      </c>
      <c r="Z41" s="64"/>
      <c r="AA41" s="58">
        <f>-M41*COS(Y41)</f>
        <v>-262.45411325613838</v>
      </c>
      <c r="AB41" s="58">
        <f>-M41*SIN(Y41)</f>
        <v>-969.33409350692364</v>
      </c>
      <c r="AC41" s="64"/>
      <c r="AD41" s="22">
        <v>0</v>
      </c>
      <c r="AE41" s="22">
        <v>0</v>
      </c>
      <c r="AF41" s="22">
        <f t="shared" ref="AF41:AG43" si="0">AA41-AD41</f>
        <v>-262.45411325613838</v>
      </c>
      <c r="AG41" s="22">
        <f t="shared" si="0"/>
        <v>-969.33409350692364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720966.04</v>
      </c>
      <c r="D42" s="60">
        <v>461480.92</v>
      </c>
      <c r="E42" s="79"/>
      <c r="F42" s="72">
        <f>IF(C43=0,C42-$C$42,C42-C43)</f>
        <v>-15.959999999962747</v>
      </c>
      <c r="G42" s="72">
        <f>IF(D43=0,D42-$D$42,D42-D43)</f>
        <v>0.44000000000232831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15.966064010857934</v>
      </c>
      <c r="N42" s="36">
        <f>IF(F42=0,,ATAN(G42/F42))</f>
        <v>-2.756194094448703E-2</v>
      </c>
      <c r="O42" s="36">
        <f>ABS(DEGREES(N42))</f>
        <v>1.5791828913079249</v>
      </c>
      <c r="P42" s="37" t="str">
        <f>TEXT(INT(O42),"00")</f>
        <v>01</v>
      </c>
      <c r="Q42" s="38" t="str">
        <f>TEXT((O42-P42)*60,"00")</f>
        <v>35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35</v>
      </c>
      <c r="U42" s="40" t="str">
        <f>IF(L42="",IF(G42&gt;0,"W","E"),"")</f>
        <v>W</v>
      </c>
      <c r="V42" s="44"/>
      <c r="W42" s="22">
        <f>IF(S42="due",90*(I42+K42),S42+T42/60)</f>
        <v>1.5833333333333335</v>
      </c>
      <c r="X42" s="22">
        <f>IF(R42="",W42,IF(R42="N",IF(U42="E",180+W42,180-W42),IF(U42="E",360-W42,W42)))</f>
        <v>178.41666666666666</v>
      </c>
      <c r="Y42" s="22">
        <f>RADIANS(X42)</f>
        <v>3.1139582737665497</v>
      </c>
      <c r="Z42" s="64"/>
      <c r="AA42" s="58">
        <f>-M42*COS(Y42)</f>
        <v>15.959968084981941</v>
      </c>
      <c r="AB42" s="58">
        <f>-M42*SIN(Y42)</f>
        <v>-0.44115612335184301</v>
      </c>
      <c r="AC42" s="64"/>
      <c r="AD42" s="82">
        <f>$AA$40/$M$40*M42</f>
        <v>8.6506059133894305E-4</v>
      </c>
      <c r="AE42" s="82">
        <f>$AB$40/$M$40*M42</f>
        <v>2.1420913698889292E-4</v>
      </c>
      <c r="AF42" s="22">
        <f t="shared" si="0"/>
        <v>15.959103024390602</v>
      </c>
      <c r="AG42" s="22">
        <f t="shared" si="0"/>
        <v>-0.4413703324888319</v>
      </c>
      <c r="AH42" s="63"/>
      <c r="AI42" s="38">
        <f>A42</f>
        <v>1</v>
      </c>
      <c r="AJ42" s="82">
        <f t="shared" ref="AJ42:AK44" si="1">AJ41+AF41</f>
        <v>720966.16588674381</v>
      </c>
      <c r="AK42" s="82">
        <f t="shared" si="1"/>
        <v>461480.88590649306</v>
      </c>
      <c r="AL42" s="66"/>
      <c r="AM42" s="9" t="str">
        <f>IF(A43=0,A42&amp;" - 1",A42&amp;" - "&amp;A43)</f>
        <v>1 - 2</v>
      </c>
      <c r="AN42" s="18">
        <f>F42</f>
        <v>-15.959999999962747</v>
      </c>
      <c r="AO42" s="18">
        <f>AN42*G42</f>
        <v>-7.0224000000207685</v>
      </c>
      <c r="AP42" s="9" t="str">
        <f>D42&amp;","&amp;C42</f>
        <v>461480.92,720966.04</v>
      </c>
    </row>
    <row r="43" spans="1:44">
      <c r="A43" s="20">
        <f>A42+1</f>
        <v>2</v>
      </c>
      <c r="B43" s="44"/>
      <c r="C43" s="60">
        <v>720982</v>
      </c>
      <c r="D43" s="60">
        <v>461480.48</v>
      </c>
      <c r="E43" s="79"/>
      <c r="F43" s="72">
        <f>IF(C44=0,C43-$C$42,C43-C44)</f>
        <v>-1.0000000009313226E-2</v>
      </c>
      <c r="G43" s="72">
        <f>IF(D44=0,D43-$D$42,D43-D44)</f>
        <v>-21.239999999990687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21.240002354039525</v>
      </c>
      <c r="N43" s="36">
        <f>IF(F43=0,,ATAN(G43/F43))</f>
        <v>1.570325517036401</v>
      </c>
      <c r="O43" s="36">
        <f>ABS(DEGREES(N43))</f>
        <v>89.973024587884638</v>
      </c>
      <c r="P43" s="37" t="str">
        <f>TEXT(INT(O43),"00")</f>
        <v>89</v>
      </c>
      <c r="Q43" s="38" t="str">
        <f>TEXT((O43-P43)*60,"00")</f>
        <v>58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58</v>
      </c>
      <c r="U43" s="40" t="str">
        <f>IF(L43="",IF(G43&gt;0,"W","E"),"")</f>
        <v>E</v>
      </c>
      <c r="V43" s="44"/>
      <c r="W43" s="22">
        <f>IF(S43="due",90*(I43+K43),S43+T43/60)</f>
        <v>89.966666666666669</v>
      </c>
      <c r="X43" s="22">
        <f>IF(R43="",W43,IF(R43="N",IF(U43="E",180+W43,180-W43),IF(U43="E",360-W43,W43)))</f>
        <v>269.9666666666667</v>
      </c>
      <c r="Y43" s="22">
        <f>RADIANS(X43)</f>
        <v>4.7118072039673589</v>
      </c>
      <c r="Z43" s="64"/>
      <c r="AA43" s="58">
        <f>-M43*COS(Y43)</f>
        <v>1.2356931776572717E-2</v>
      </c>
      <c r="AB43" s="58">
        <f>-M43*SIN(Y43)</f>
        <v>21.239998759553675</v>
      </c>
      <c r="AC43" s="64"/>
      <c r="AD43" s="82">
        <f>$AA$40/$M$40*M43</f>
        <v>1.1508089272303159E-3</v>
      </c>
      <c r="AE43" s="82">
        <f>$AB$40/$M$40*M43</f>
        <v>2.8496707584328278E-4</v>
      </c>
      <c r="AF43" s="22">
        <f t="shared" si="0"/>
        <v>1.1206122849342401E-2</v>
      </c>
      <c r="AG43" s="22">
        <f t="shared" si="0"/>
        <v>21.239713792477833</v>
      </c>
      <c r="AH43" s="64"/>
      <c r="AI43" s="25">
        <f>A43</f>
        <v>2</v>
      </c>
      <c r="AJ43" s="82">
        <f t="shared" si="1"/>
        <v>720982.12498976826</v>
      </c>
      <c r="AK43" s="82">
        <f t="shared" si="1"/>
        <v>461480.44453616056</v>
      </c>
      <c r="AL43" s="66"/>
      <c r="AM43" s="9" t="str">
        <f>IF(A44=0,A43&amp;" - 1",A43&amp;" - "&amp;A44)</f>
        <v>2 - 3</v>
      </c>
      <c r="AN43" s="18">
        <f>AN42+F42+F43</f>
        <v>-31.929999999934807</v>
      </c>
      <c r="AO43" s="18">
        <f>AN43*G43</f>
        <v>678.19319999831794</v>
      </c>
      <c r="AP43" s="9" t="str">
        <f>D43&amp;","&amp;C43</f>
        <v>461480.48,720982</v>
      </c>
    </row>
    <row r="44" spans="1:44" s="46" customFormat="1">
      <c r="A44" s="20">
        <f>A43+1</f>
        <v>3</v>
      </c>
      <c r="B44" s="44"/>
      <c r="C44" s="60">
        <v>720982.01</v>
      </c>
      <c r="D44" s="60">
        <v>461501.72</v>
      </c>
      <c r="E44" s="79"/>
      <c r="F44" s="72">
        <f>IF(C45=0,C44-$C$42,C44-C45)</f>
        <v>15.979999999981374</v>
      </c>
      <c r="G44" s="72">
        <f>IF(D45=0,D44-$D$42,D44-D45)</f>
        <v>0.62999999994644895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15.99241382654092</v>
      </c>
      <c r="N44" s="22">
        <f>IF(F44=0,,ATAN(G44/F44))</f>
        <v>3.9403873997583383E-2</v>
      </c>
      <c r="O44" s="22">
        <f>ABS(DEGREES(N44))</f>
        <v>2.2576756765268153</v>
      </c>
      <c r="P44" s="24" t="str">
        <f>TEXT(INT(O44),"00")</f>
        <v>02</v>
      </c>
      <c r="Q44" s="25" t="str">
        <f>TEXT((O44-P44)*60,"00")</f>
        <v>15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15</v>
      </c>
      <c r="U44" s="24" t="str">
        <f>IF(L44="",IF(G44&gt;0,"W","E"),"")</f>
        <v>W</v>
      </c>
      <c r="V44" s="44"/>
      <c r="W44" s="22">
        <f>IF(S44="due",90*(I44+K44),S44+T44/60)</f>
        <v>2.25</v>
      </c>
      <c r="X44" s="22">
        <f>IF(R44="",W44,IF(R44="N",IF(U44="E",180+W44,180-W44),IF(U44="E",360-W44,W44)))</f>
        <v>2.25</v>
      </c>
      <c r="Y44" s="22">
        <f>RADIANS(X44)</f>
        <v>3.9269908169872414E-2</v>
      </c>
      <c r="Z44" s="64"/>
      <c r="AA44" s="58">
        <f>-M44*COS(Y44)</f>
        <v>-15.980084255057296</v>
      </c>
      <c r="AB44" s="58">
        <f>-M44*SIN(Y44)</f>
        <v>-0.62785922037277797</v>
      </c>
      <c r="AC44" s="64"/>
      <c r="AD44" s="82">
        <f>$AA$40/$M$40*M44</f>
        <v>8.6648825611098041E-4</v>
      </c>
      <c r="AE44" s="82">
        <f>$AB$40/$M$40*M44</f>
        <v>2.1456266001582241E-4</v>
      </c>
      <c r="AF44" s="22">
        <f>AA44-AD44</f>
        <v>-15.980950743313407</v>
      </c>
      <c r="AG44" s="22">
        <f>AB44-AE44</f>
        <v>-0.62807378303279382</v>
      </c>
      <c r="AH44" s="64"/>
      <c r="AI44" s="25">
        <f>A44</f>
        <v>3</v>
      </c>
      <c r="AJ44" s="82">
        <f t="shared" si="1"/>
        <v>720982.13619589107</v>
      </c>
      <c r="AK44" s="82">
        <f t="shared" si="1"/>
        <v>461501.68424995302</v>
      </c>
      <c r="AL44" s="66"/>
      <c r="AM44" s="9" t="str">
        <f>IF(A45=0,A44&amp;" - 1",A44&amp;" - "&amp;A45)</f>
        <v>3 - 4</v>
      </c>
      <c r="AN44" s="18">
        <f>AN43+F43+F44</f>
        <v>-15.959999999962747</v>
      </c>
      <c r="AO44" s="18">
        <f>AN44*G44</f>
        <v>-10.054799999121856</v>
      </c>
      <c r="AP44" s="9" t="str">
        <f>D44&amp;","&amp;C44</f>
        <v>461501.72,720982.01</v>
      </c>
    </row>
    <row r="45" spans="1:44" s="46" customFormat="1">
      <c r="A45" s="20">
        <f>A44+1</f>
        <v>4</v>
      </c>
      <c r="B45" s="44"/>
      <c r="C45" s="60">
        <v>720966.03</v>
      </c>
      <c r="D45" s="60">
        <v>461501.09</v>
      </c>
      <c r="E45" s="79"/>
      <c r="F45" s="72">
        <f>IF(C46=0,C45-$C$42,C45-C46)</f>
        <v>-1.0000000009313226E-2</v>
      </c>
      <c r="G45" s="72">
        <f>IF(D46=0,D45-$D$42,D45-D46)</f>
        <v>20.17000000004191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20.170002478970865</v>
      </c>
      <c r="N45" s="22">
        <f>IF(F45=0,,ATAN(G45/F45))</f>
        <v>-1.5703005410145323</v>
      </c>
      <c r="O45" s="22">
        <f>ABS(DEGREES(N45))</f>
        <v>89.971593567242522</v>
      </c>
      <c r="P45" s="24" t="str">
        <f>TEXT(INT(O45),"00")</f>
        <v>89</v>
      </c>
      <c r="Q45" s="25" t="str">
        <f>TEXT((O45-P45)*60,"00")</f>
        <v>58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58</v>
      </c>
      <c r="U45" s="24" t="str">
        <f>IF(L45="",IF(G45&gt;0,"W","E"),"")</f>
        <v>W</v>
      </c>
      <c r="V45" s="44"/>
      <c r="W45" s="22">
        <f>IF(S45="due",90*(I45+K45),S45+T45/60)</f>
        <v>89.966666666666669</v>
      </c>
      <c r="X45" s="22">
        <f>IF(R45="",W45,IF(R45="N",IF(U45="E",180+W45,180-W45),IF(U45="E",360-W45,W45)))</f>
        <v>90.033333333333331</v>
      </c>
      <c r="Y45" s="22">
        <f>RADIANS(X45)</f>
        <v>1.571378103212228</v>
      </c>
      <c r="Z45" s="64"/>
      <c r="AA45" s="58">
        <f>-M45*COS(Y45)</f>
        <v>1.1734431117834806E-2</v>
      </c>
      <c r="AB45" s="58">
        <f>-M45*SIN(Y45)</f>
        <v>-20.169999065563122</v>
      </c>
      <c r="AC45" s="64"/>
      <c r="AD45" s="82">
        <f>$AA$40/$M$40*M45</f>
        <v>1.0928350443728994E-3</v>
      </c>
      <c r="AE45" s="82">
        <f>$AB$40/$M$40*M45</f>
        <v>2.7061139308635484E-4</v>
      </c>
      <c r="AF45" s="22">
        <f>AA45-AD45</f>
        <v>1.0641596073461906E-2</v>
      </c>
      <c r="AG45" s="22">
        <f>AB45-AE45</f>
        <v>-20.17026967695621</v>
      </c>
      <c r="AH45" s="64"/>
      <c r="AI45" s="25">
        <f>A45</f>
        <v>4</v>
      </c>
      <c r="AJ45" s="82">
        <f t="shared" ref="AJ45" si="2">AJ44+AF44</f>
        <v>720966.15524514776</v>
      </c>
      <c r="AK45" s="82">
        <f t="shared" ref="AK45" si="3">AK44+AG44</f>
        <v>461501.05617617001</v>
      </c>
      <c r="AL45" s="66"/>
      <c r="AM45" s="9" t="str">
        <f>IF(A46=0,A45&amp;" - 1",A45&amp;" - "&amp;A46)</f>
        <v>4 - 1</v>
      </c>
      <c r="AN45" s="18">
        <f>AN44+F44+F45</f>
        <v>1.0000000009313226E-2</v>
      </c>
      <c r="AO45" s="18">
        <f>AN45*G45</f>
        <v>0.20170000018826686</v>
      </c>
      <c r="AP45" s="9" t="str">
        <f>D45&amp;","&amp;C45</f>
        <v>461501.09,720966.03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657.24250000162465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328.62125000081232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3.7867100145632924E-3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19289.942243846104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73.04541747511955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-2.0390708564939075E-3</v>
      </c>
      <c r="AB40" s="91">
        <f>SUM(AB42:AB65536)</f>
        <v>3.1908247799888878E-3</v>
      </c>
      <c r="AC40" s="91"/>
      <c r="AD40" s="91">
        <f>SUM(AD42:AD65536)</f>
        <v>-2.0390708564939075E-3</v>
      </c>
      <c r="AE40" s="91">
        <f>SUM(AE42:AE65536)</f>
        <v>3.1908247799888878E-3</v>
      </c>
      <c r="AF40" s="91">
        <f>SUM(AF42:AF65536)</f>
        <v>0</v>
      </c>
      <c r="AG40" s="91">
        <f>SUM(AG42:AG65536)</f>
        <v>-2.7755575615628914E-15</v>
      </c>
      <c r="AH40" s="92"/>
      <c r="AI40" s="93">
        <v>1</v>
      </c>
      <c r="AJ40" s="92">
        <f>AJ44+AF44</f>
        <v>720950.02548502863</v>
      </c>
      <c r="AK40" s="92">
        <f>AK44+AG44</f>
        <v>461480.2054445683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262.57999999995809</v>
      </c>
      <c r="G41" s="72">
        <f>IF(D42=0,D41-$D$41,D41-D42)</f>
        <v>969.29999999998836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1004.2363996589426</v>
      </c>
      <c r="N41" s="36">
        <f>IF(F41=0,,ATAN(G41/F41))</f>
        <v>1.3062490735302659</v>
      </c>
      <c r="O41" s="36">
        <f>ABS(DEGREES(N41))</f>
        <v>74.842558906158175</v>
      </c>
      <c r="P41" s="37" t="str">
        <f>TEXT(INT(O41),"00")</f>
        <v>74</v>
      </c>
      <c r="Q41" s="38" t="str">
        <f>TEXT((O41-P41)*60,"00")</f>
        <v>51</v>
      </c>
      <c r="R41" s="39" t="str">
        <f>IF(L41="",IF(F41&gt;0,"S","N"),"")</f>
        <v>S</v>
      </c>
      <c r="S41" s="25" t="str">
        <f>IF(L41="",IF(INT(Q41)=60,INT(P41+1),P41),"due")</f>
        <v>74</v>
      </c>
      <c r="T41" s="38" t="str">
        <f>IF(L41="",IF(INT(Q41)=60,"00",Q41),L41)</f>
        <v>51</v>
      </c>
      <c r="U41" s="40" t="str">
        <f>IF(L41="",IF(G41&gt;0,"W","E"),"")</f>
        <v>W</v>
      </c>
      <c r="V41" s="41"/>
      <c r="W41" s="22">
        <f>IF(S41="due",90*(I41+K41),S41+T41/60)</f>
        <v>74.849999999999994</v>
      </c>
      <c r="X41" s="22">
        <f>IF(R41="",W41,IF(R41="N",IF(U41="E",180+W41,180-W41),IF(U41="E",360-W41,W41)))</f>
        <v>74.849999999999994</v>
      </c>
      <c r="Y41" s="22">
        <f>RADIANS(X41)</f>
        <v>1.3063789451177557</v>
      </c>
      <c r="Z41" s="64"/>
      <c r="AA41" s="58">
        <f>-M41*COS(Y41)</f>
        <v>-262.45411325613838</v>
      </c>
      <c r="AB41" s="58">
        <f>-M41*SIN(Y41)</f>
        <v>-969.33409350692364</v>
      </c>
      <c r="AC41" s="64"/>
      <c r="AD41" s="22">
        <v>0</v>
      </c>
      <c r="AE41" s="22">
        <v>0</v>
      </c>
      <c r="AF41" s="22">
        <f t="shared" ref="AF41:AG43" si="0">AA41-AD41</f>
        <v>-262.45411325613838</v>
      </c>
      <c r="AG41" s="22">
        <f t="shared" si="0"/>
        <v>-969.33409350692364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720966.04</v>
      </c>
      <c r="D42" s="60">
        <v>461480.92</v>
      </c>
      <c r="E42" s="79"/>
      <c r="F42" s="72">
        <f>IF(C43=0,C42-$C$42,C42-C43)</f>
        <v>1.0000000009313226E-2</v>
      </c>
      <c r="G42" s="72">
        <f>IF(D43=0,D42-$D$42,D42-D43)</f>
        <v>-20.17000000004191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20.170002478970865</v>
      </c>
      <c r="N42" s="36">
        <f>IF(F42=0,,ATAN(G42/F42))</f>
        <v>-1.5703005410145323</v>
      </c>
      <c r="O42" s="36">
        <f>ABS(DEGREES(N42))</f>
        <v>89.971593567242522</v>
      </c>
      <c r="P42" s="37" t="str">
        <f>TEXT(INT(O42),"00")</f>
        <v>89</v>
      </c>
      <c r="Q42" s="38" t="str">
        <f>TEXT((O42-P42)*60,"00")</f>
        <v>58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58</v>
      </c>
      <c r="U42" s="40" t="str">
        <f>IF(L42="",IF(G42&gt;0,"W","E"),"")</f>
        <v>E</v>
      </c>
      <c r="V42" s="44"/>
      <c r="W42" s="22">
        <f>IF(S42="due",90*(I42+K42),S42+T42/60)</f>
        <v>89.966666666666669</v>
      </c>
      <c r="X42" s="22">
        <f>IF(R42="",W42,IF(R42="N",IF(U42="E",180+W42,180-W42),IF(U42="E",360-W42,W42)))</f>
        <v>270.0333333333333</v>
      </c>
      <c r="Y42" s="22">
        <f>RADIANS(X42)</f>
        <v>4.7129707568020205</v>
      </c>
      <c r="Z42" s="64"/>
      <c r="AA42" s="58">
        <f>-M42*COS(Y42)</f>
        <v>-1.17344311178189E-2</v>
      </c>
      <c r="AB42" s="58">
        <f>-M42*SIN(Y42)</f>
        <v>20.169999065563122</v>
      </c>
      <c r="AC42" s="64"/>
      <c r="AD42" s="82">
        <f>$AA$40/$M$40*M42</f>
        <v>-5.6304783587948206E-4</v>
      </c>
      <c r="AE42" s="82">
        <f>$AB$40/$M$40*M42</f>
        <v>8.8108119505592847E-4</v>
      </c>
      <c r="AF42" s="22">
        <f t="shared" si="0"/>
        <v>-1.1171383281939418E-2</v>
      </c>
      <c r="AG42" s="22">
        <f t="shared" si="0"/>
        <v>20.169117984368064</v>
      </c>
      <c r="AH42" s="63"/>
      <c r="AI42" s="38">
        <f>A42</f>
        <v>1</v>
      </c>
      <c r="AJ42" s="82">
        <f t="shared" ref="AJ42:AK44" si="1">AJ41+AF41</f>
        <v>720966.16588674381</v>
      </c>
      <c r="AK42" s="82">
        <f t="shared" si="1"/>
        <v>461480.88590649306</v>
      </c>
      <c r="AL42" s="66"/>
      <c r="AM42" s="9" t="str">
        <f>IF(A43=0,A42&amp;" - 1",A42&amp;" - "&amp;A43)</f>
        <v>1 - 2</v>
      </c>
      <c r="AN42" s="18">
        <f>F42</f>
        <v>1.0000000009313226E-2</v>
      </c>
      <c r="AO42" s="18">
        <f>AN42*G42</f>
        <v>-0.20170000018826686</v>
      </c>
      <c r="AP42" s="9" t="str">
        <f>D42&amp;","&amp;C42</f>
        <v>461480.92,720966.04</v>
      </c>
    </row>
    <row r="43" spans="1:44">
      <c r="A43" s="20">
        <f>A42+1</f>
        <v>2</v>
      </c>
      <c r="B43" s="44"/>
      <c r="C43" s="60">
        <v>720966.03</v>
      </c>
      <c r="D43" s="60">
        <v>461501.09</v>
      </c>
      <c r="E43" s="79"/>
      <c r="F43" s="72">
        <f>IF(C44=0,C43-$C$42,C43-C44)</f>
        <v>16.040000000037253</v>
      </c>
      <c r="G43" s="72">
        <f>IF(D44=0,D43-$D$42,D43-D44)</f>
        <v>0.17000000004190952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16.040900847558696</v>
      </c>
      <c r="N43" s="36">
        <f>IF(F43=0,,ATAN(G43/F43))</f>
        <v>1.0598106932742405E-2</v>
      </c>
      <c r="O43" s="36">
        <f>ABS(DEGREES(N43))</f>
        <v>0.60722679807447799</v>
      </c>
      <c r="P43" s="37" t="str">
        <f>TEXT(INT(O43),"00")</f>
        <v>00</v>
      </c>
      <c r="Q43" s="38" t="str">
        <f>TEXT((O43-P43)*60,"00")</f>
        <v>36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0.6</v>
      </c>
      <c r="X43" s="22">
        <f>IF(R43="",W43,IF(R43="N",IF(U43="E",180+W43,180-W43),IF(U43="E",360-W43,W43)))</f>
        <v>0.6</v>
      </c>
      <c r="Y43" s="22">
        <f>RADIANS(X43)</f>
        <v>1.0471975511965976E-2</v>
      </c>
      <c r="Z43" s="64"/>
      <c r="AA43" s="58">
        <f>-M43*COS(Y43)</f>
        <v>-16.040021314787467</v>
      </c>
      <c r="AB43" s="58">
        <f>-M43*SIN(Y43)</f>
        <v>-0.16797685070573881</v>
      </c>
      <c r="AC43" s="64"/>
      <c r="AD43" s="82">
        <f>$AA$40/$M$40*M43</f>
        <v>-4.4778351005121458E-4</v>
      </c>
      <c r="AE43" s="82">
        <f>$AB$40/$M$40*M43</f>
        <v>7.0071067682197911E-4</v>
      </c>
      <c r="AF43" s="22">
        <f t="shared" si="0"/>
        <v>-16.039573531277416</v>
      </c>
      <c r="AG43" s="22">
        <f t="shared" si="0"/>
        <v>-0.16867756138256079</v>
      </c>
      <c r="AH43" s="64"/>
      <c r="AI43" s="25">
        <f>A43</f>
        <v>2</v>
      </c>
      <c r="AJ43" s="82">
        <f t="shared" si="1"/>
        <v>720966.15471536049</v>
      </c>
      <c r="AK43" s="82">
        <f t="shared" si="1"/>
        <v>461501.05502447742</v>
      </c>
      <c r="AL43" s="66"/>
      <c r="AM43" s="9" t="str">
        <f>IF(A44=0,A43&amp;" - 1",A43&amp;" - "&amp;A44)</f>
        <v>2 - 3</v>
      </c>
      <c r="AN43" s="18">
        <f>AN42+F42+F43</f>
        <v>16.060000000055879</v>
      </c>
      <c r="AO43" s="18">
        <f>AN43*G43</f>
        <v>2.7302000006825664</v>
      </c>
      <c r="AP43" s="9" t="str">
        <f>D43&amp;","&amp;C43</f>
        <v>461501.09,720966.03</v>
      </c>
    </row>
    <row r="44" spans="1:44" s="46" customFormat="1">
      <c r="A44" s="20">
        <f>A43+1</f>
        <v>3</v>
      </c>
      <c r="B44" s="44"/>
      <c r="C44" s="60">
        <v>720949.99</v>
      </c>
      <c r="D44" s="60">
        <v>461500.92</v>
      </c>
      <c r="E44" s="79"/>
      <c r="F44" s="72">
        <f>IF(C45=0,C44-$C$42,C44-C45)</f>
        <v>8.999999996740371E-2</v>
      </c>
      <c r="G44" s="72">
        <f>IF(D45=0,D44-$D$42,D44-D45)</f>
        <v>20.679999999993015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20.680195840458214</v>
      </c>
      <c r="N44" s="22">
        <f>IF(F44=0,,ATAN(G44/F44))</f>
        <v>1.5664443233244569</v>
      </c>
      <c r="O44" s="22">
        <f>ABS(DEGREES(N44))</f>
        <v>89.750648568717523</v>
      </c>
      <c r="P44" s="24" t="str">
        <f>TEXT(INT(O44),"00")</f>
        <v>89</v>
      </c>
      <c r="Q44" s="25" t="str">
        <f>TEXT((O44-P44)*60,"00")</f>
        <v>45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45</v>
      </c>
      <c r="U44" s="24" t="str">
        <f>IF(L44="",IF(G44&gt;0,"W","E"),"")</f>
        <v>W</v>
      </c>
      <c r="V44" s="44"/>
      <c r="W44" s="22">
        <f>IF(S44="due",90*(I44+K44),S44+T44/60)</f>
        <v>89.75</v>
      </c>
      <c r="X44" s="22">
        <f>IF(R44="",W44,IF(R44="N",IF(U44="E",180+W44,180-W44),IF(U44="E",360-W44,W44)))</f>
        <v>89.75</v>
      </c>
      <c r="Y44" s="22">
        <f>RADIANS(X44)</f>
        <v>1.5664330036649108</v>
      </c>
      <c r="Z44" s="64"/>
      <c r="AA44" s="58">
        <f>-M44*COS(Y44)</f>
        <v>-9.0234090521048985E-2</v>
      </c>
      <c r="AB44" s="58">
        <f>-M44*SIN(Y44)</f>
        <v>-20.679998979898745</v>
      </c>
      <c r="AC44" s="64"/>
      <c r="AD44" s="82">
        <f>$AA$40/$M$40*M44</f>
        <v>-5.77289939635544E-4</v>
      </c>
      <c r="AE44" s="82">
        <f>$AB$40/$M$40*M44</f>
        <v>9.0336784460480902E-4</v>
      </c>
      <c r="AF44" s="22">
        <f>AA44-AD44</f>
        <v>-8.965680058141344E-2</v>
      </c>
      <c r="AG44" s="22">
        <f>AB44-AE44</f>
        <v>-20.680902347743348</v>
      </c>
      <c r="AH44" s="64"/>
      <c r="AI44" s="25">
        <f>A44</f>
        <v>3</v>
      </c>
      <c r="AJ44" s="82">
        <f t="shared" si="1"/>
        <v>720950.11514182924</v>
      </c>
      <c r="AK44" s="82">
        <f t="shared" si="1"/>
        <v>461500.88634691603</v>
      </c>
      <c r="AL44" s="66"/>
      <c r="AM44" s="9" t="str">
        <f>IF(A45=0,A44&amp;" - 1",A44&amp;" - "&amp;A45)</f>
        <v>3 - 4</v>
      </c>
      <c r="AN44" s="18">
        <f>AN43+F43+F44</f>
        <v>32.190000000060536</v>
      </c>
      <c r="AO44" s="18">
        <f>AN44*G44</f>
        <v>665.68920000102707</v>
      </c>
      <c r="AP44" s="9" t="str">
        <f>D44&amp;","&amp;C44</f>
        <v>461500.92,720949.99</v>
      </c>
    </row>
    <row r="45" spans="1:44" s="46" customFormat="1">
      <c r="A45" s="20">
        <f>A44+1</f>
        <v>4</v>
      </c>
      <c r="B45" s="44"/>
      <c r="C45" s="60">
        <v>720949.9</v>
      </c>
      <c r="D45" s="60">
        <v>461480.24</v>
      </c>
      <c r="E45" s="79"/>
      <c r="F45" s="72">
        <f>IF(C46=0,C45-$C$42,C45-C46)</f>
        <v>-16.14000000001397</v>
      </c>
      <c r="G45" s="72">
        <f>IF(D46=0,D45-$D$42,D45-D46)</f>
        <v>-0.67999999999301508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16.154318308131774</v>
      </c>
      <c r="N45" s="22">
        <f>IF(F45=0,,ATAN(G45/F45))</f>
        <v>4.2106448769003164E-2</v>
      </c>
      <c r="O45" s="22">
        <f>ABS(DEGREES(N45))</f>
        <v>2.4125218047477017</v>
      </c>
      <c r="P45" s="24" t="str">
        <f>TEXT(INT(O45),"00")</f>
        <v>02</v>
      </c>
      <c r="Q45" s="25" t="str">
        <f>TEXT((O45-P45)*60,"00")</f>
        <v>25</v>
      </c>
      <c r="R45" s="23" t="str">
        <f>IF(L45="",IF(F45&gt;0,"S","N"),"")</f>
        <v>N</v>
      </c>
      <c r="S45" s="25" t="str">
        <f>IF(L45="",IF(INT(Q45)=60,INT(P45+1),P45),"due")</f>
        <v>02</v>
      </c>
      <c r="T45" s="25" t="str">
        <f>IF(L45="",IF(INT(Q45)=60,"00",Q45),L45)</f>
        <v>25</v>
      </c>
      <c r="U45" s="24" t="str">
        <f>IF(L45="",IF(G45&gt;0,"W","E"),"")</f>
        <v>E</v>
      </c>
      <c r="V45" s="44"/>
      <c r="W45" s="22">
        <f>IF(S45="due",90*(I45+K45),S45+T45/60)</f>
        <v>2.4166666666666665</v>
      </c>
      <c r="X45" s="22">
        <f>IF(R45="",W45,IF(R45="N",IF(U45="E",180+W45,180-W45),IF(U45="E",360-W45,W45)))</f>
        <v>182.41666666666666</v>
      </c>
      <c r="Y45" s="22">
        <f>RADIANS(X45)</f>
        <v>3.1837714438463225</v>
      </c>
      <c r="Z45" s="64"/>
      <c r="AA45" s="58">
        <f>-M45*COS(Y45)</f>
        <v>16.139950765569839</v>
      </c>
      <c r="AB45" s="58">
        <f>-M45*SIN(Y45)</f>
        <v>0.68116758982134995</v>
      </c>
      <c r="AC45" s="64"/>
      <c r="AD45" s="82">
        <f>$AA$40/$M$40*M45</f>
        <v>-4.5094957092766698E-4</v>
      </c>
      <c r="AE45" s="82">
        <f>$AB$40/$M$40*M45</f>
        <v>7.0566506350617131E-4</v>
      </c>
      <c r="AF45" s="22">
        <f>AA45-AD45</f>
        <v>16.140401715140769</v>
      </c>
      <c r="AG45" s="22">
        <f>AB45-AE45</f>
        <v>0.68046192475784373</v>
      </c>
      <c r="AH45" s="64"/>
      <c r="AI45" s="25">
        <f>A45</f>
        <v>4</v>
      </c>
      <c r="AJ45" s="82">
        <f t="shared" ref="AJ45" si="2">AJ44+AF44</f>
        <v>720950.02548502863</v>
      </c>
      <c r="AK45" s="82">
        <f t="shared" ref="AK45" si="3">AK44+AG44</f>
        <v>461480.2054445683</v>
      </c>
      <c r="AL45" s="66"/>
      <c r="AM45" s="9" t="str">
        <f>IF(A46=0,A45&amp;" - 1",A45&amp;" - "&amp;A46)</f>
        <v>4 - 1</v>
      </c>
      <c r="AN45" s="18">
        <f>AN44+F44+F45</f>
        <v>16.14000000001397</v>
      </c>
      <c r="AO45" s="18">
        <f>AN45*G45</f>
        <v>-10.975199999896763</v>
      </c>
      <c r="AP45" s="9" t="str">
        <f>D45&amp;","&amp;C45</f>
        <v>461480.24,720949.9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708.03070000071193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354.01535000035597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5.7435394267619459E-3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13243.346090909812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76.063680415394202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-4.6603842799259887E-3</v>
      </c>
      <c r="AB40" s="91">
        <f>SUM(AB42:AB65536)</f>
        <v>-3.3569425836894595E-3</v>
      </c>
      <c r="AC40" s="91"/>
      <c r="AD40" s="91">
        <f>SUM(AD42:AD65536)</f>
        <v>-4.6603842799259878E-3</v>
      </c>
      <c r="AE40" s="91">
        <f>SUM(AE42:AE65536)</f>
        <v>-3.35694258368946E-3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720966.93662691512</v>
      </c>
      <c r="AK40" s="92">
        <f>AK44+AG44</f>
        <v>461458.77500319656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262.57999999995809</v>
      </c>
      <c r="G41" s="72">
        <f>IF(D42=0,D41-$D$41,D41-D42)</f>
        <v>969.29999999998836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1004.2363996589426</v>
      </c>
      <c r="N41" s="36">
        <f>IF(F41=0,,ATAN(G41/F41))</f>
        <v>1.3062490735302659</v>
      </c>
      <c r="O41" s="36">
        <f>ABS(DEGREES(N41))</f>
        <v>74.842558906158175</v>
      </c>
      <c r="P41" s="37" t="str">
        <f>TEXT(INT(O41),"00")</f>
        <v>74</v>
      </c>
      <c r="Q41" s="38" t="str">
        <f>TEXT((O41-P41)*60,"00")</f>
        <v>51</v>
      </c>
      <c r="R41" s="39" t="str">
        <f>IF(L41="",IF(F41&gt;0,"S","N"),"")</f>
        <v>S</v>
      </c>
      <c r="S41" s="25" t="str">
        <f>IF(L41="",IF(INT(Q41)=60,INT(P41+1),P41),"due")</f>
        <v>74</v>
      </c>
      <c r="T41" s="38" t="str">
        <f>IF(L41="",IF(INT(Q41)=60,"00",Q41),L41)</f>
        <v>51</v>
      </c>
      <c r="U41" s="40" t="str">
        <f>IF(L41="",IF(G41&gt;0,"W","E"),"")</f>
        <v>W</v>
      </c>
      <c r="V41" s="41"/>
      <c r="W41" s="22">
        <f>IF(S41="due",90*(I41+K41),S41+T41/60)</f>
        <v>74.849999999999994</v>
      </c>
      <c r="X41" s="22">
        <f>IF(R41="",W41,IF(R41="N",IF(U41="E",180+W41,180-W41),IF(U41="E",360-W41,W41)))</f>
        <v>74.849999999999994</v>
      </c>
      <c r="Y41" s="22">
        <f>RADIANS(X41)</f>
        <v>1.3063789451177557</v>
      </c>
      <c r="Z41" s="64"/>
      <c r="AA41" s="58">
        <f>-M41*COS(Y41)</f>
        <v>-262.45411325613838</v>
      </c>
      <c r="AB41" s="58">
        <f>-M41*SIN(Y41)</f>
        <v>-969.33409350692364</v>
      </c>
      <c r="AC41" s="64"/>
      <c r="AD41" s="22">
        <v>0</v>
      </c>
      <c r="AE41" s="22">
        <v>0</v>
      </c>
      <c r="AF41" s="22">
        <f t="shared" ref="AF41:AG43" si="0">AA41-AD41</f>
        <v>-262.45411325613838</v>
      </c>
      <c r="AG41" s="22">
        <f t="shared" si="0"/>
        <v>-969.33409350692364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720966.04</v>
      </c>
      <c r="D42" s="60">
        <v>461480.92</v>
      </c>
      <c r="E42" s="79"/>
      <c r="F42" s="72">
        <f>IF(C43=0,C42-$C$42,C42-C43)</f>
        <v>16.14000000001397</v>
      </c>
      <c r="G42" s="72">
        <f>IF(D43=0,D42-$D$42,D42-D43)</f>
        <v>0.67999999999301508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16.154318308131774</v>
      </c>
      <c r="N42" s="36">
        <f>IF(F42=0,,ATAN(G42/F42))</f>
        <v>4.2106448769003164E-2</v>
      </c>
      <c r="O42" s="36">
        <f>ABS(DEGREES(N42))</f>
        <v>2.4125218047477017</v>
      </c>
      <c r="P42" s="37" t="str">
        <f>TEXT(INT(O42),"00")</f>
        <v>02</v>
      </c>
      <c r="Q42" s="38" t="str">
        <f>TEXT((O42-P42)*60,"00")</f>
        <v>25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25</v>
      </c>
      <c r="U42" s="40" t="str">
        <f>IF(L42="",IF(G42&gt;0,"W","E"),"")</f>
        <v>W</v>
      </c>
      <c r="V42" s="44"/>
      <c r="W42" s="22">
        <f>IF(S42="due",90*(I42+K42),S42+T42/60)</f>
        <v>2.4166666666666665</v>
      </c>
      <c r="X42" s="22">
        <f>IF(R42="",W42,IF(R42="N",IF(U42="E",180+W42,180-W42),IF(U42="E",360-W42,W42)))</f>
        <v>2.4166666666666665</v>
      </c>
      <c r="Y42" s="22">
        <f>RADIANS(X42)</f>
        <v>4.2178790256529632E-2</v>
      </c>
      <c r="Z42" s="64"/>
      <c r="AA42" s="58">
        <f>-M42*COS(Y42)</f>
        <v>-16.139950765569839</v>
      </c>
      <c r="AB42" s="58">
        <f>-M42*SIN(Y42)</f>
        <v>-0.68116758982135595</v>
      </c>
      <c r="AC42" s="64"/>
      <c r="AD42" s="82">
        <f>$AA$40/$M$40*M42</f>
        <v>-9.8976713570779603E-4</v>
      </c>
      <c r="AE42" s="82">
        <f>$AB$40/$M$40*M42</f>
        <v>-7.1294366434662584E-4</v>
      </c>
      <c r="AF42" s="22">
        <f t="shared" si="0"/>
        <v>-16.138960998434133</v>
      </c>
      <c r="AG42" s="22">
        <f t="shared" si="0"/>
        <v>-0.68045464615700935</v>
      </c>
      <c r="AH42" s="63"/>
      <c r="AI42" s="38">
        <f>A42</f>
        <v>1</v>
      </c>
      <c r="AJ42" s="82">
        <f t="shared" ref="AJ42:AK44" si="1">AJ41+AF41</f>
        <v>720966.16588674381</v>
      </c>
      <c r="AK42" s="82">
        <f t="shared" si="1"/>
        <v>461480.88590649306</v>
      </c>
      <c r="AL42" s="66"/>
      <c r="AM42" s="9" t="str">
        <f>IF(A43=0,A42&amp;" - 1",A42&amp;" - "&amp;A43)</f>
        <v>1 - 2</v>
      </c>
      <c r="AN42" s="18">
        <f>F42</f>
        <v>16.14000000001397</v>
      </c>
      <c r="AO42" s="18">
        <f>AN42*G42</f>
        <v>10.975199999896763</v>
      </c>
      <c r="AP42" s="9" t="str">
        <f>D42&amp;","&amp;C42</f>
        <v>461480.92,720966.04</v>
      </c>
    </row>
    <row r="43" spans="1:44">
      <c r="A43" s="20">
        <f>A42+1</f>
        <v>2</v>
      </c>
      <c r="B43" s="44"/>
      <c r="C43" s="60">
        <v>720949.9</v>
      </c>
      <c r="D43" s="60">
        <v>461480.24</v>
      </c>
      <c r="E43" s="79"/>
      <c r="F43" s="72">
        <f>IF(C44=0,C43-$C$42,C43-C44)</f>
        <v>-0.5</v>
      </c>
      <c r="G43" s="72">
        <f>IF(D44=0,D43-$D$42,D43-D44)</f>
        <v>21.369999999995343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21.375848521165214</v>
      </c>
      <c r="N43" s="36">
        <f>IF(F43=0,,ATAN(G43/F43))</f>
        <v>-1.5474033089603005</v>
      </c>
      <c r="O43" s="36">
        <f>ABS(DEGREES(N43))</f>
        <v>88.659678808003378</v>
      </c>
      <c r="P43" s="37" t="str">
        <f>TEXT(INT(O43),"00")</f>
        <v>88</v>
      </c>
      <c r="Q43" s="38" t="str">
        <f>TEXT((O43-P43)*60,"00")</f>
        <v>40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40</v>
      </c>
      <c r="U43" s="40" t="str">
        <f>IF(L43="",IF(G43&gt;0,"W","E"),"")</f>
        <v>W</v>
      </c>
      <c r="V43" s="44"/>
      <c r="W43" s="22">
        <f>IF(S43="due",90*(I43+K43),S43+T43/60)</f>
        <v>88.666666666666671</v>
      </c>
      <c r="X43" s="22">
        <f>IF(R43="",W43,IF(R43="N",IF(U43="E",180+W43,180-W43),IF(U43="E",360-W43,W43)))</f>
        <v>91.333333333333329</v>
      </c>
      <c r="Y43" s="22">
        <f>RADIANS(X43)</f>
        <v>1.5940673834881542</v>
      </c>
      <c r="Z43" s="64"/>
      <c r="AA43" s="58">
        <f>-M43*COS(Y43)</f>
        <v>0.49739368669742751</v>
      </c>
      <c r="AB43" s="58">
        <f>-M43*SIN(Y43)</f>
        <v>-21.370060821631618</v>
      </c>
      <c r="AC43" s="64"/>
      <c r="AD43" s="82">
        <f>$AA$40/$M$40*M43</f>
        <v>-1.3096877231561878E-3</v>
      </c>
      <c r="AE43" s="82">
        <f>$AB$40/$M$40*M43</f>
        <v>-9.4338711683838235E-4</v>
      </c>
      <c r="AF43" s="22">
        <f t="shared" si="0"/>
        <v>0.49870337442058371</v>
      </c>
      <c r="AG43" s="22">
        <f t="shared" si="0"/>
        <v>-21.369117434514781</v>
      </c>
      <c r="AH43" s="64"/>
      <c r="AI43" s="25">
        <f>A43</f>
        <v>2</v>
      </c>
      <c r="AJ43" s="82">
        <f t="shared" si="1"/>
        <v>720950.02692574542</v>
      </c>
      <c r="AK43" s="82">
        <f t="shared" si="1"/>
        <v>461480.20545184688</v>
      </c>
      <c r="AL43" s="66"/>
      <c r="AM43" s="9" t="str">
        <f>IF(A44=0,A43&amp;" - 1",A43&amp;" - "&amp;A44)</f>
        <v>2 - 3</v>
      </c>
      <c r="AN43" s="18">
        <f>AN42+F42+F43</f>
        <v>31.78000000002794</v>
      </c>
      <c r="AO43" s="18">
        <f>AN43*G43</f>
        <v>679.13860000044906</v>
      </c>
      <c r="AP43" s="9" t="str">
        <f>D43&amp;","&amp;C43</f>
        <v>461480.24,720949.9</v>
      </c>
    </row>
    <row r="44" spans="1:44" s="46" customFormat="1">
      <c r="A44" s="20">
        <f>A43+1</f>
        <v>3</v>
      </c>
      <c r="B44" s="44"/>
      <c r="C44" s="60">
        <v>720950.4</v>
      </c>
      <c r="D44" s="60">
        <v>461458.87</v>
      </c>
      <c r="E44" s="79"/>
      <c r="F44" s="72">
        <f>IF(C45=0,C44-$C$42,C44-C45)</f>
        <v>-16.410000000032596</v>
      </c>
      <c r="G44" s="72">
        <f>IF(D45=0,D44-$D$42,D44-D45)</f>
        <v>5.9999999997671694E-2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16.410109688879889</v>
      </c>
      <c r="N44" s="22">
        <f>IF(F44=0,,ATAN(G44/F44))</f>
        <v>-3.6562908365667642E-3</v>
      </c>
      <c r="O44" s="22">
        <f>ABS(DEGREES(N44))</f>
        <v>0.20949003360763263</v>
      </c>
      <c r="P44" s="24" t="str">
        <f>TEXT(INT(O44),"00")</f>
        <v>00</v>
      </c>
      <c r="Q44" s="25" t="str">
        <f>TEXT((O44-P44)*60,"00")</f>
        <v>13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13</v>
      </c>
      <c r="U44" s="24" t="str">
        <f>IF(L44="",IF(G44&gt;0,"W","E"),"")</f>
        <v>W</v>
      </c>
      <c r="V44" s="44"/>
      <c r="W44" s="22">
        <f>IF(S44="due",90*(I44+K44),S44+T44/60)</f>
        <v>0.21666666666666667</v>
      </c>
      <c r="X44" s="22">
        <f>IF(R44="",W44,IF(R44="N",IF(U44="E",180+W44,180-W44),IF(U44="E",360-W44,W44)))</f>
        <v>179.78333333333333</v>
      </c>
      <c r="Y44" s="22">
        <f>RADIANS(X44)</f>
        <v>3.1378111068771388</v>
      </c>
      <c r="Z44" s="64"/>
      <c r="AA44" s="58">
        <f>-M44*COS(Y44)</f>
        <v>16.409992355951527</v>
      </c>
      <c r="AB44" s="58">
        <f>-M44*SIN(Y44)</f>
        <v>-6.205544844822844E-2</v>
      </c>
      <c r="AC44" s="64"/>
      <c r="AD44" s="82">
        <f>$AA$40/$M$40*M44</f>
        <v>-1.0054393477710163E-3</v>
      </c>
      <c r="AE44" s="82">
        <f>$AB$40/$M$40*M44</f>
        <v>-7.2423258665336554E-4</v>
      </c>
      <c r="AF44" s="22">
        <f>AA44-AD44</f>
        <v>16.410997795299298</v>
      </c>
      <c r="AG44" s="22">
        <f>AB44-AE44</f>
        <v>-6.1331215861575077E-2</v>
      </c>
      <c r="AH44" s="64"/>
      <c r="AI44" s="25">
        <f>A44</f>
        <v>3</v>
      </c>
      <c r="AJ44" s="82">
        <f t="shared" si="1"/>
        <v>720950.52562911983</v>
      </c>
      <c r="AK44" s="82">
        <f t="shared" si="1"/>
        <v>461458.83633441239</v>
      </c>
      <c r="AL44" s="66"/>
      <c r="AM44" s="9" t="str">
        <f>IF(A45=0,A44&amp;" - 1",A44&amp;" - "&amp;A45)</f>
        <v>3 - 4</v>
      </c>
      <c r="AN44" s="18">
        <f>AN43+F43+F44</f>
        <v>14.869999999995343</v>
      </c>
      <c r="AO44" s="18">
        <f>AN44*G44</f>
        <v>0.89219999996509869</v>
      </c>
      <c r="AP44" s="9" t="str">
        <f>D44&amp;","&amp;C44</f>
        <v>461458.87,720950.4</v>
      </c>
    </row>
    <row r="45" spans="1:44" s="46" customFormat="1">
      <c r="A45" s="20">
        <f>A44+1</f>
        <v>4</v>
      </c>
      <c r="B45" s="44"/>
      <c r="C45" s="60">
        <v>720966.81</v>
      </c>
      <c r="D45" s="60">
        <v>461458.81</v>
      </c>
      <c r="E45" s="79"/>
      <c r="F45" s="72">
        <f>IF(C46=0,C45-$C$42,C45-C46)</f>
        <v>0.77000000001862645</v>
      </c>
      <c r="G45" s="72">
        <f>IF(D46=0,D45-$D$42,D45-D46)</f>
        <v>-22.10999999998603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22.123403897217329</v>
      </c>
      <c r="N45" s="22">
        <f>IF(F45=0,,ATAN(G45/F45))</f>
        <v>-1.5359845253281605</v>
      </c>
      <c r="O45" s="22">
        <f>ABS(DEGREES(N45))</f>
        <v>88.005430698708693</v>
      </c>
      <c r="P45" s="24" t="str">
        <f>TEXT(INT(O45),"00")</f>
        <v>88</v>
      </c>
      <c r="Q45" s="25" t="str">
        <f>TEXT((O45-P45)*60,"00")</f>
        <v>00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00</v>
      </c>
      <c r="U45" s="24" t="str">
        <f>IF(L45="",IF(G45&gt;0,"W","E"),"")</f>
        <v>E</v>
      </c>
      <c r="V45" s="44"/>
      <c r="W45" s="22">
        <f>IF(S45="due",90*(I45+K45),S45+T45/60)</f>
        <v>88</v>
      </c>
      <c r="X45" s="22">
        <f>IF(R45="",W45,IF(R45="N",IF(U45="E",180+W45,180-W45),IF(U45="E",360-W45,W45)))</f>
        <v>272</v>
      </c>
      <c r="Y45" s="22">
        <f>RADIANS(X45)</f>
        <v>4.7472955654245768</v>
      </c>
      <c r="Z45" s="64"/>
      <c r="AA45" s="58">
        <f>-M45*COS(Y45)</f>
        <v>-0.77209566135904018</v>
      </c>
      <c r="AB45" s="58">
        <f>-M45*SIN(Y45)</f>
        <v>22.109926917317512</v>
      </c>
      <c r="AC45" s="64"/>
      <c r="AD45" s="82">
        <f>$AA$40/$M$40*M45</f>
        <v>-1.3554900732909881E-3</v>
      </c>
      <c r="AE45" s="82">
        <f>$AB$40/$M$40*M45</f>
        <v>-9.7637921585108601E-4</v>
      </c>
      <c r="AF45" s="22">
        <f>AA45-AD45</f>
        <v>-0.77074017128574923</v>
      </c>
      <c r="AG45" s="22">
        <f>AB45-AE45</f>
        <v>22.110903296533362</v>
      </c>
      <c r="AH45" s="64"/>
      <c r="AI45" s="25">
        <f>A45</f>
        <v>4</v>
      </c>
      <c r="AJ45" s="82">
        <f t="shared" ref="AJ45" si="2">AJ44+AF44</f>
        <v>720966.93662691512</v>
      </c>
      <c r="AK45" s="82">
        <f t="shared" ref="AK45" si="3">AK44+AG44</f>
        <v>461458.77500319656</v>
      </c>
      <c r="AL45" s="66"/>
      <c r="AM45" s="9" t="str">
        <f>IF(A46=0,A45&amp;" - 1",A45&amp;" - "&amp;A46)</f>
        <v>4 - 1</v>
      </c>
      <c r="AN45" s="18">
        <f>AN44+F44+F45</f>
        <v>-0.77000000001862645</v>
      </c>
      <c r="AO45" s="18">
        <f>AN45*G45</f>
        <v>17.024700000401076</v>
      </c>
      <c r="AP45" s="9" t="str">
        <f>D45&amp;","&amp;C45</f>
        <v>461458.81,720966.81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89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681.09059999951046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340.54529999975523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3.5790632548325114E-3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21055.06308324555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75.357402609424668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2.9155605223678549E-3</v>
      </c>
      <c r="AB40" s="91">
        <f>SUM(AB42:AB65536)</f>
        <v>2.0758614169790746E-3</v>
      </c>
      <c r="AC40" s="91"/>
      <c r="AD40" s="91">
        <f>SUM(AD42:AD65536)</f>
        <v>2.9155605223678545E-3</v>
      </c>
      <c r="AE40" s="91">
        <f>SUM(AE42:AE65536)</f>
        <v>2.0758614169790746E-3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720949.92812542687</v>
      </c>
      <c r="AK40" s="92">
        <f>AK44+AG44</f>
        <v>461480.2317364015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294.56999999994878</v>
      </c>
      <c r="G41" s="72">
        <f>IF(D42=0,D41-$D$41,D41-D42)</f>
        <v>970.45999999996275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1014.1814909077652</v>
      </c>
      <c r="N41" s="36">
        <f>IF(F41=0,,ATAN(G41/F41))</f>
        <v>1.2760982332040787</v>
      </c>
      <c r="O41" s="36">
        <f>ABS(DEGREES(N41))</f>
        <v>73.115043006694805</v>
      </c>
      <c r="P41" s="37" t="str">
        <f>TEXT(INT(O41),"00")</f>
        <v>73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73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73.11666666666666</v>
      </c>
      <c r="X41" s="22">
        <f>IF(R41="",W41,IF(R41="N",IF(U41="E",180+W41,180-W41),IF(U41="E",360-W41,W41)))</f>
        <v>73.11666666666666</v>
      </c>
      <c r="Y41" s="22">
        <f>RADIANS(X41)</f>
        <v>1.2761265714165204</v>
      </c>
      <c r="Z41" s="64"/>
      <c r="AA41" s="58">
        <f>-M41*COS(Y41)</f>
        <v>-294.54249878002838</v>
      </c>
      <c r="AB41" s="58">
        <f>-M41*SIN(Y41)</f>
        <v>-970.46834719753463</v>
      </c>
      <c r="AC41" s="64"/>
      <c r="AD41" s="22">
        <v>0</v>
      </c>
      <c r="AE41" s="22">
        <v>0</v>
      </c>
      <c r="AF41" s="22">
        <f t="shared" ref="AF41:AG43" si="0">AA41-AD41</f>
        <v>-294.54249878002838</v>
      </c>
      <c r="AG41" s="22">
        <f t="shared" si="0"/>
        <v>-970.46834719753463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720934.05</v>
      </c>
      <c r="D42" s="60">
        <v>461479.76</v>
      </c>
      <c r="E42" s="79"/>
      <c r="F42" s="72">
        <f>IF(C43=0,C42-$C$42,C42-C43)</f>
        <v>-1.9599999999627471</v>
      </c>
      <c r="G42" s="72">
        <f>IF(D43=0,D42-$D$42,D42-D43)</f>
        <v>23.429999999993015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23.511837444137083</v>
      </c>
      <c r="N42" s="36">
        <f>IF(F42=0,,ATAN(G42/F42))</f>
        <v>-1.4873372085101273</v>
      </c>
      <c r="O42" s="36">
        <f>ABS(DEGREES(N42))</f>
        <v>85.218144760399596</v>
      </c>
      <c r="P42" s="37" t="str">
        <f>TEXT(INT(O42),"00")</f>
        <v>85</v>
      </c>
      <c r="Q42" s="38" t="str">
        <f>TEXT((O42-P42)*60,"00")</f>
        <v>13</v>
      </c>
      <c r="R42" s="39" t="str">
        <f>IF(L42="",IF(F42&gt;0,"S","N"),"")</f>
        <v>N</v>
      </c>
      <c r="S42" s="25" t="str">
        <f>IF(L42="",IF(INT(Q42)=60,INT(P42+1),P42),"due")</f>
        <v>85</v>
      </c>
      <c r="T42" s="38" t="str">
        <f>IF(L42="",IF(INT(Q42)=60,"00",Q42),L42)</f>
        <v>13</v>
      </c>
      <c r="U42" s="40" t="str">
        <f>IF(L42="",IF(G42&gt;0,"W","E"),"")</f>
        <v>W</v>
      </c>
      <c r="V42" s="44"/>
      <c r="W42" s="22">
        <f>IF(S42="due",90*(I42+K42),S42+T42/60)</f>
        <v>85.216666666666669</v>
      </c>
      <c r="X42" s="22">
        <f>IF(R42="",W42,IF(R42="N",IF(U42="E",180+W42,180-W42),IF(U42="E",360-W42,W42)))</f>
        <v>94.783333333333331</v>
      </c>
      <c r="Y42" s="22">
        <f>RADIANS(X42)</f>
        <v>1.6542812426819586</v>
      </c>
      <c r="Z42" s="64"/>
      <c r="AA42" s="58">
        <f>-M42*COS(Y42)</f>
        <v>1.9606044371321898</v>
      </c>
      <c r="AB42" s="58">
        <f>-M42*SIN(Y42)</f>
        <v>-23.429949428896002</v>
      </c>
      <c r="AC42" s="64"/>
      <c r="AD42" s="82">
        <f>$AA$40/$M$40*M42</f>
        <v>9.0966756664570981E-4</v>
      </c>
      <c r="AE42" s="82">
        <f>$AB$40/$M$40*M42</f>
        <v>6.4767779279143996E-4</v>
      </c>
      <c r="AF42" s="22">
        <f t="shared" si="0"/>
        <v>1.959694769565544</v>
      </c>
      <c r="AG42" s="22">
        <f t="shared" si="0"/>
        <v>-23.430597106688793</v>
      </c>
      <c r="AH42" s="63"/>
      <c r="AI42" s="38">
        <f>A42</f>
        <v>1</v>
      </c>
      <c r="AJ42" s="82">
        <f t="shared" ref="AJ42:AK44" si="1">AJ41+AF41</f>
        <v>720934.07750121993</v>
      </c>
      <c r="AK42" s="82">
        <f t="shared" si="1"/>
        <v>461479.75165280246</v>
      </c>
      <c r="AL42" s="66"/>
      <c r="AM42" s="9" t="str">
        <f>IF(A43=0,A42&amp;" - 1",A42&amp;" - "&amp;A43)</f>
        <v>1 - 2</v>
      </c>
      <c r="AN42" s="18">
        <f>F42</f>
        <v>-1.9599999999627471</v>
      </c>
      <c r="AO42" s="18">
        <f>AN42*G42</f>
        <v>-45.922799999113472</v>
      </c>
      <c r="AP42" s="9" t="str">
        <f>D42&amp;","&amp;C42</f>
        <v>461479.76,720934.05</v>
      </c>
    </row>
    <row r="43" spans="1:44">
      <c r="A43" s="20">
        <f>A42+1</f>
        <v>2</v>
      </c>
      <c r="B43" s="44"/>
      <c r="C43" s="60">
        <v>720936.01</v>
      </c>
      <c r="D43" s="60">
        <v>461456.33</v>
      </c>
      <c r="E43" s="79"/>
      <c r="F43" s="72">
        <f>IF(C44=0,C43-$C$42,C43-C44)</f>
        <v>-14.39000000001397</v>
      </c>
      <c r="G43" s="72">
        <f>IF(D44=0,D43-$D$42,D43-D44)</f>
        <v>-2.5399999999790452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14.612450171011554</v>
      </c>
      <c r="N43" s="36">
        <f>IF(F43=0,,ATAN(G43/F43))</f>
        <v>0.17471184221774064</v>
      </c>
      <c r="O43" s="36">
        <f>ABS(DEGREES(N43))</f>
        <v>10.010251190032095</v>
      </c>
      <c r="P43" s="37" t="str">
        <f>TEXT(INT(O43),"00")</f>
        <v>10</v>
      </c>
      <c r="Q43" s="38" t="str">
        <f>TEXT((O43-P43)*60,"00")</f>
        <v>01</v>
      </c>
      <c r="R43" s="39" t="str">
        <f>IF(L43="",IF(F43&gt;0,"S","N"),"")</f>
        <v>N</v>
      </c>
      <c r="S43" s="25" t="str">
        <f>IF(L43="",IF(INT(Q43)=60,INT(P43+1),P43),"due")</f>
        <v>10</v>
      </c>
      <c r="T43" s="38" t="str">
        <f>IF(L43="",IF(INT(Q43)=60,"00",Q43),L43)</f>
        <v>01</v>
      </c>
      <c r="U43" s="40" t="str">
        <f>IF(L43="",IF(G43&gt;0,"W","E"),"")</f>
        <v>E</v>
      </c>
      <c r="V43" s="44"/>
      <c r="W43" s="22">
        <f>IF(S43="due",90*(I43+K43),S43+T43/60)</f>
        <v>10.016666666666667</v>
      </c>
      <c r="X43" s="22">
        <f>IF(R43="",W43,IF(R43="N",IF(U43="E",180+W43,180-W43),IF(U43="E",360-W43,W43)))</f>
        <v>190.01666666666668</v>
      </c>
      <c r="Y43" s="22">
        <f>RADIANS(X43)</f>
        <v>3.3164164669978922</v>
      </c>
      <c r="Z43" s="64"/>
      <c r="AA43" s="58">
        <f>-M43*COS(Y43)</f>
        <v>14.389715502983403</v>
      </c>
      <c r="AB43" s="58">
        <f>-M43*SIN(Y43)</f>
        <v>2.5416112494822505</v>
      </c>
      <c r="AC43" s="64"/>
      <c r="AD43" s="82">
        <f>$AA$40/$M$40*M43</f>
        <v>5.6535232609437685E-4</v>
      </c>
      <c r="AE43" s="82">
        <f>$AB$40/$M$40*M43</f>
        <v>4.0252742885459378E-4</v>
      </c>
      <c r="AF43" s="22">
        <f t="shared" si="0"/>
        <v>14.38915015065731</v>
      </c>
      <c r="AG43" s="22">
        <f t="shared" si="0"/>
        <v>2.5412087220533959</v>
      </c>
      <c r="AH43" s="64"/>
      <c r="AI43" s="25">
        <f>A43</f>
        <v>2</v>
      </c>
      <c r="AJ43" s="82">
        <f t="shared" si="1"/>
        <v>720936.03719598951</v>
      </c>
      <c r="AK43" s="82">
        <f t="shared" si="1"/>
        <v>461456.32105569576</v>
      </c>
      <c r="AL43" s="66"/>
      <c r="AM43" s="9" t="str">
        <f>IF(A44=0,A43&amp;" - 1",A43&amp;" - "&amp;A44)</f>
        <v>2 - 3</v>
      </c>
      <c r="AN43" s="18">
        <f>AN42+F42+F43</f>
        <v>-18.309999999939464</v>
      </c>
      <c r="AO43" s="18">
        <f>AN43*G43</f>
        <v>46.507399999462557</v>
      </c>
      <c r="AP43" s="9" t="str">
        <f>D43&amp;","&amp;C43</f>
        <v>461456.33,720936.01</v>
      </c>
    </row>
    <row r="44" spans="1:44" s="46" customFormat="1">
      <c r="A44" s="20">
        <f>A43+1</f>
        <v>3</v>
      </c>
      <c r="B44" s="44"/>
      <c r="C44" s="60">
        <v>720950.4</v>
      </c>
      <c r="D44" s="60">
        <v>461458.87</v>
      </c>
      <c r="E44" s="79"/>
      <c r="F44" s="72">
        <f>IF(C45=0,C44-$C$42,C44-C45)</f>
        <v>0.5</v>
      </c>
      <c r="G44" s="72">
        <f>IF(D45=0,D44-$D$42,D44-D45)</f>
        <v>-21.369999999995343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21.375848521165214</v>
      </c>
      <c r="N44" s="22">
        <f>IF(F44=0,,ATAN(G44/F44))</f>
        <v>-1.5474033089603005</v>
      </c>
      <c r="O44" s="22">
        <f>ABS(DEGREES(N44))</f>
        <v>88.659678808003378</v>
      </c>
      <c r="P44" s="24" t="str">
        <f>TEXT(INT(O44),"00")</f>
        <v>88</v>
      </c>
      <c r="Q44" s="25" t="str">
        <f>TEXT((O44-P44)*60,"00")</f>
        <v>40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40</v>
      </c>
      <c r="U44" s="24" t="str">
        <f>IF(L44="",IF(G44&gt;0,"W","E"),"")</f>
        <v>E</v>
      </c>
      <c r="V44" s="44"/>
      <c r="W44" s="22">
        <f>IF(S44="due",90*(I44+K44),S44+T44/60)</f>
        <v>88.666666666666671</v>
      </c>
      <c r="X44" s="22">
        <f>IF(R44="",W44,IF(R44="N",IF(U44="E",180+W44,180-W44),IF(U44="E",360-W44,W44)))</f>
        <v>271.33333333333331</v>
      </c>
      <c r="Y44" s="22">
        <f>RADIANS(X44)</f>
        <v>4.7356600370779471</v>
      </c>
      <c r="Z44" s="64"/>
      <c r="AA44" s="58">
        <f>-M44*COS(Y44)</f>
        <v>-0.49739368669742012</v>
      </c>
      <c r="AB44" s="58">
        <f>-M44*SIN(Y44)</f>
        <v>21.370060821631618</v>
      </c>
      <c r="AC44" s="64"/>
      <c r="AD44" s="82">
        <f>$AA$40/$M$40*M44</f>
        <v>8.2702664797831198E-4</v>
      </c>
      <c r="AE44" s="82">
        <f>$AB$40/$M$40*M44</f>
        <v>5.8883795969271477E-4</v>
      </c>
      <c r="AF44" s="22">
        <f>AA44-AD44</f>
        <v>-0.49822071334539841</v>
      </c>
      <c r="AG44" s="22">
        <f>AB44-AE44</f>
        <v>21.369471983671925</v>
      </c>
      <c r="AH44" s="64"/>
      <c r="AI44" s="25">
        <f>A44</f>
        <v>3</v>
      </c>
      <c r="AJ44" s="82">
        <f t="shared" si="1"/>
        <v>720950.42634614022</v>
      </c>
      <c r="AK44" s="82">
        <f t="shared" si="1"/>
        <v>461458.86226441781</v>
      </c>
      <c r="AL44" s="66"/>
      <c r="AM44" s="9" t="str">
        <f>IF(A45=0,A44&amp;" - 1",A44&amp;" - "&amp;A45)</f>
        <v>3 - 4</v>
      </c>
      <c r="AN44" s="18">
        <f>AN43+F43+F44</f>
        <v>-32.199999999953434</v>
      </c>
      <c r="AO44" s="18">
        <f>AN44*G44</f>
        <v>688.11399999885498</v>
      </c>
      <c r="AP44" s="9" t="str">
        <f>D44&amp;","&amp;C44</f>
        <v>461458.87,720950.4</v>
      </c>
    </row>
    <row r="45" spans="1:44" s="46" customFormat="1">
      <c r="A45" s="20">
        <f>A44+1</f>
        <v>4</v>
      </c>
      <c r="B45" s="44"/>
      <c r="C45" s="60">
        <v>720949.9</v>
      </c>
      <c r="D45" s="60">
        <v>461480.24</v>
      </c>
      <c r="E45" s="79"/>
      <c r="F45" s="72">
        <f>IF(C46=0,C45-$C$42,C45-C46)</f>
        <v>15.849999999976717</v>
      </c>
      <c r="G45" s="72">
        <f>IF(D46=0,D45-$D$42,D45-D46)</f>
        <v>0.47999999998137355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15.857266473110807</v>
      </c>
      <c r="N45" s="22">
        <f>IF(F45=0,,ATAN(G45/F45))</f>
        <v>3.0274658815514183E-2</v>
      </c>
      <c r="O45" s="22">
        <f>ABS(DEGREES(N45))</f>
        <v>1.7346101763274946</v>
      </c>
      <c r="P45" s="24" t="str">
        <f>TEXT(INT(O45),"00")</f>
        <v>01</v>
      </c>
      <c r="Q45" s="25" t="str">
        <f>TEXT((O45-P45)*60,"00")</f>
        <v>44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44</v>
      </c>
      <c r="U45" s="24" t="str">
        <f>IF(L45="",IF(G45&gt;0,"W","E"),"")</f>
        <v>W</v>
      </c>
      <c r="V45" s="44"/>
      <c r="W45" s="22">
        <f>IF(S45="due",90*(I45+K45),S45+T45/60)</f>
        <v>1.7333333333333334</v>
      </c>
      <c r="X45" s="22">
        <f>IF(R45="",W45,IF(R45="N",IF(U45="E",180+W45,180-W45),IF(U45="E",360-W45,W45)))</f>
        <v>1.7333333333333334</v>
      </c>
      <c r="Y45" s="22">
        <f>RADIANS(X45)</f>
        <v>3.0252373701235045E-2</v>
      </c>
      <c r="Z45" s="64"/>
      <c r="AA45" s="58">
        <f>-M45*COS(Y45)</f>
        <v>-15.850010692895806</v>
      </c>
      <c r="AB45" s="58">
        <f>-M45*SIN(Y45)</f>
        <v>-0.47964678080088868</v>
      </c>
      <c r="AC45" s="64"/>
      <c r="AD45" s="82">
        <f>$AA$40/$M$40*M45</f>
        <v>6.1351398164945573E-4</v>
      </c>
      <c r="AE45" s="82">
        <f>$AB$40/$M$40*M45</f>
        <v>4.3681823564032589E-4</v>
      </c>
      <c r="AF45" s="22">
        <f>AA45-AD45</f>
        <v>-15.850624206877455</v>
      </c>
      <c r="AG45" s="22">
        <f>AB45-AE45</f>
        <v>-0.48008359903652903</v>
      </c>
      <c r="AH45" s="64"/>
      <c r="AI45" s="25">
        <f>A45</f>
        <v>4</v>
      </c>
      <c r="AJ45" s="82">
        <f t="shared" ref="AJ45" si="2">AJ44+AF44</f>
        <v>720949.92812542687</v>
      </c>
      <c r="AK45" s="82">
        <f t="shared" ref="AK45" si="3">AK44+AG44</f>
        <v>461480.2317364015</v>
      </c>
      <c r="AL45" s="66"/>
      <c r="AM45" s="9" t="str">
        <f>IF(A46=0,A45&amp;" - 1",A45&amp;" - "&amp;A46)</f>
        <v>4 - 1</v>
      </c>
      <c r="AN45" s="18">
        <f>AN44+F44+F45</f>
        <v>-15.849999999976717</v>
      </c>
      <c r="AO45" s="18">
        <f>AN45*G45</f>
        <v>-7.607999999693595</v>
      </c>
      <c r="AP45" s="9" t="str">
        <f>D45&amp;","&amp;C45</f>
        <v>461480.24,720949.9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632.46579999776452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316.23289999888226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2.1533789210353331E-3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33459.169910589699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72.050271200803522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8.5191506876780565E-4</v>
      </c>
      <c r="AB40" s="91">
        <f>SUM(AB42:AB65536)</f>
        <v>-1.9776960062571902E-3</v>
      </c>
      <c r="AC40" s="91"/>
      <c r="AD40" s="91">
        <f>SUM(AD42:AD65536)</f>
        <v>8.5191506876780565E-4</v>
      </c>
      <c r="AE40" s="91">
        <f>SUM(AE42:AE65536)</f>
        <v>-1.9776960062571902E-3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720935.33718049654</v>
      </c>
      <c r="AK40" s="92">
        <f>AK44+AG44</f>
        <v>461500.54111544957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294.56999999994878</v>
      </c>
      <c r="G41" s="72">
        <f>IF(D42=0,D41-$D$41,D41-D42)</f>
        <v>970.45999999996275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1014.1814909077652</v>
      </c>
      <c r="N41" s="36">
        <f>IF(F41=0,,ATAN(G41/F41))</f>
        <v>1.2760982332040787</v>
      </c>
      <c r="O41" s="36">
        <f>ABS(DEGREES(N41))</f>
        <v>73.115043006694805</v>
      </c>
      <c r="P41" s="37" t="str">
        <f>TEXT(INT(O41),"00")</f>
        <v>73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73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73.11666666666666</v>
      </c>
      <c r="X41" s="22">
        <f>IF(R41="",W41,IF(R41="N",IF(U41="E",180+W41,180-W41),IF(U41="E",360-W41,W41)))</f>
        <v>73.11666666666666</v>
      </c>
      <c r="Y41" s="22">
        <f>RADIANS(X41)</f>
        <v>1.2761265714165204</v>
      </c>
      <c r="Z41" s="64"/>
      <c r="AA41" s="58">
        <f>-M41*COS(Y41)</f>
        <v>-294.54249878002838</v>
      </c>
      <c r="AB41" s="58">
        <f>-M41*SIN(Y41)</f>
        <v>-970.46834719753463</v>
      </c>
      <c r="AC41" s="64"/>
      <c r="AD41" s="22">
        <v>0</v>
      </c>
      <c r="AE41" s="22">
        <v>0</v>
      </c>
      <c r="AF41" s="22">
        <f t="shared" ref="AF41:AG43" si="0">AA41-AD41</f>
        <v>-294.54249878002838</v>
      </c>
      <c r="AG41" s="22">
        <f t="shared" si="0"/>
        <v>-970.46834719753463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720934.05</v>
      </c>
      <c r="D42" s="60">
        <v>461479.76</v>
      </c>
      <c r="E42" s="79"/>
      <c r="F42" s="72">
        <f>IF(C43=0,C42-$C$42,C42-C43)</f>
        <v>-15.849999999976717</v>
      </c>
      <c r="G42" s="72">
        <f>IF(D43=0,D42-$D$42,D42-D43)</f>
        <v>-0.47999999998137355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15.857266473110807</v>
      </c>
      <c r="N42" s="36">
        <f>IF(F42=0,,ATAN(G42/F42))</f>
        <v>3.0274658815514183E-2</v>
      </c>
      <c r="O42" s="36">
        <f>ABS(DEGREES(N42))</f>
        <v>1.7346101763274946</v>
      </c>
      <c r="P42" s="37" t="str">
        <f>TEXT(INT(O42),"00")</f>
        <v>01</v>
      </c>
      <c r="Q42" s="38" t="str">
        <f>TEXT((O42-P42)*60,"00")</f>
        <v>44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44</v>
      </c>
      <c r="U42" s="40" t="str">
        <f>IF(L42="",IF(G42&gt;0,"W","E"),"")</f>
        <v>E</v>
      </c>
      <c r="V42" s="44"/>
      <c r="W42" s="22">
        <f>IF(S42="due",90*(I42+K42),S42+T42/60)</f>
        <v>1.7333333333333334</v>
      </c>
      <c r="X42" s="22">
        <f>IF(R42="",W42,IF(R42="N",IF(U42="E",180+W42,180-W42),IF(U42="E",360-W42,W42)))</f>
        <v>181.73333333333332</v>
      </c>
      <c r="Y42" s="22">
        <f>RADIANS(X42)</f>
        <v>3.1718450272910279</v>
      </c>
      <c r="Z42" s="64"/>
      <c r="AA42" s="58">
        <f>-M42*COS(Y42)</f>
        <v>15.850010692895806</v>
      </c>
      <c r="AB42" s="58">
        <f>-M42*SIN(Y42)</f>
        <v>0.47964678080088269</v>
      </c>
      <c r="AC42" s="64"/>
      <c r="AD42" s="82">
        <f>$AA$40/$M$40*M42</f>
        <v>1.8749470380562504E-4</v>
      </c>
      <c r="AE42" s="82">
        <f>$AB$40/$M$40*M42</f>
        <v>-4.3526349105091968E-4</v>
      </c>
      <c r="AF42" s="22">
        <f t="shared" si="0"/>
        <v>15.849823198192</v>
      </c>
      <c r="AG42" s="22">
        <f t="shared" si="0"/>
        <v>0.48008204429193363</v>
      </c>
      <c r="AH42" s="63"/>
      <c r="AI42" s="38">
        <f>A42</f>
        <v>1</v>
      </c>
      <c r="AJ42" s="82">
        <f t="shared" ref="AJ42:AK44" si="1">AJ41+AF41</f>
        <v>720934.07750121993</v>
      </c>
      <c r="AK42" s="82">
        <f t="shared" si="1"/>
        <v>461479.75165280246</v>
      </c>
      <c r="AL42" s="66"/>
      <c r="AM42" s="9" t="str">
        <f>IF(A43=0,A42&amp;" - 1",A42&amp;" - "&amp;A43)</f>
        <v>1 - 2</v>
      </c>
      <c r="AN42" s="18">
        <f>F42</f>
        <v>-15.849999999976717</v>
      </c>
      <c r="AO42" s="18">
        <f>AN42*G42</f>
        <v>7.607999999693595</v>
      </c>
      <c r="AP42" s="9" t="str">
        <f>D42&amp;","&amp;C42</f>
        <v>461479.76,720934.05</v>
      </c>
    </row>
    <row r="43" spans="1:44">
      <c r="A43" s="20">
        <f>A42+1</f>
        <v>2</v>
      </c>
      <c r="B43" s="44"/>
      <c r="C43" s="60">
        <v>720949.9</v>
      </c>
      <c r="D43" s="60">
        <v>461480.24</v>
      </c>
      <c r="E43" s="79"/>
      <c r="F43" s="72">
        <f>IF(C44=0,C43-$C$42,C43-C44)</f>
        <v>-8.999999996740371E-2</v>
      </c>
      <c r="G43" s="72">
        <f>IF(D44=0,D43-$D$42,D43-D44)</f>
        <v>-20.679999999993015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20.680195840458214</v>
      </c>
      <c r="N43" s="36">
        <f>IF(F43=0,,ATAN(G43/F43))</f>
        <v>1.5664443233244569</v>
      </c>
      <c r="O43" s="36">
        <f>ABS(DEGREES(N43))</f>
        <v>89.750648568717523</v>
      </c>
      <c r="P43" s="37" t="str">
        <f>TEXT(INT(O43),"00")</f>
        <v>89</v>
      </c>
      <c r="Q43" s="38" t="str">
        <f>TEXT((O43-P43)*60,"00")</f>
        <v>45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45</v>
      </c>
      <c r="U43" s="40" t="str">
        <f>IF(L43="",IF(G43&gt;0,"W","E"),"")</f>
        <v>E</v>
      </c>
      <c r="V43" s="44"/>
      <c r="W43" s="22">
        <f>IF(S43="due",90*(I43+K43),S43+T43/60)</f>
        <v>89.75</v>
      </c>
      <c r="X43" s="22">
        <f>IF(R43="",W43,IF(R43="N",IF(U43="E",180+W43,180-W43),IF(U43="E",360-W43,W43)))</f>
        <v>269.75</v>
      </c>
      <c r="Y43" s="22">
        <f>RADIANS(X43)</f>
        <v>4.7080256572547041</v>
      </c>
      <c r="Z43" s="64"/>
      <c r="AA43" s="58">
        <f>-M43*COS(Y43)</f>
        <v>9.0234090521046931E-2</v>
      </c>
      <c r="AB43" s="58">
        <f>-M43*SIN(Y43)</f>
        <v>20.679998979898745</v>
      </c>
      <c r="AC43" s="64"/>
      <c r="AD43" s="82">
        <f>$AA$40/$M$40*M43</f>
        <v>2.4452052945720445E-4</v>
      </c>
      <c r="AE43" s="82">
        <f>$AB$40/$M$40*M43</f>
        <v>-5.6764728349606333E-4</v>
      </c>
      <c r="AF43" s="22">
        <f t="shared" si="0"/>
        <v>8.9989569991589732E-2</v>
      </c>
      <c r="AG43" s="22">
        <f t="shared" si="0"/>
        <v>20.680566627182241</v>
      </c>
      <c r="AH43" s="64"/>
      <c r="AI43" s="25">
        <f>A43</f>
        <v>2</v>
      </c>
      <c r="AJ43" s="82">
        <f t="shared" si="1"/>
        <v>720949.92732441809</v>
      </c>
      <c r="AK43" s="82">
        <f t="shared" si="1"/>
        <v>461480.23173484678</v>
      </c>
      <c r="AL43" s="66"/>
      <c r="AM43" s="9" t="str">
        <f>IF(A44=0,A43&amp;" - 1",A43&amp;" - "&amp;A44)</f>
        <v>2 - 3</v>
      </c>
      <c r="AN43" s="18">
        <f>AN42+F42+F43</f>
        <v>-31.789999999920838</v>
      </c>
      <c r="AO43" s="18">
        <f>AN43*G43</f>
        <v>657.41719999814086</v>
      </c>
      <c r="AP43" s="9" t="str">
        <f>D43&amp;","&amp;C43</f>
        <v>461480.24,720949.9</v>
      </c>
    </row>
    <row r="44" spans="1:44" s="46" customFormat="1">
      <c r="A44" s="20">
        <f>A43+1</f>
        <v>3</v>
      </c>
      <c r="B44" s="44"/>
      <c r="C44" s="60">
        <v>720949.99</v>
      </c>
      <c r="D44" s="60">
        <v>461500.92</v>
      </c>
      <c r="E44" s="79"/>
      <c r="F44" s="72">
        <f>IF(C45=0,C44-$C$42,C44-C45)</f>
        <v>14.679999999934807</v>
      </c>
      <c r="G44" s="72">
        <f>IF(D45=0,D44-$D$42,D44-D45)</f>
        <v>0.36999999999534339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14.684662066186014</v>
      </c>
      <c r="N44" s="22">
        <f>IF(F44=0,,ATAN(G44/F44))</f>
        <v>2.5199024601119811E-2</v>
      </c>
      <c r="O44" s="22">
        <f>ABS(DEGREES(N44))</f>
        <v>1.4437977574904979</v>
      </c>
      <c r="P44" s="24" t="str">
        <f>TEXT(INT(O44),"00")</f>
        <v>01</v>
      </c>
      <c r="Q44" s="25" t="str">
        <f>TEXT((O44-P44)*60,"00")</f>
        <v>27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27</v>
      </c>
      <c r="U44" s="24" t="str">
        <f>IF(L44="",IF(G44&gt;0,"W","E"),"")</f>
        <v>W</v>
      </c>
      <c r="V44" s="44"/>
      <c r="W44" s="22">
        <f>IF(S44="due",90*(I44+K44),S44+T44/60)</f>
        <v>1.45</v>
      </c>
      <c r="X44" s="22">
        <f>IF(R44="",W44,IF(R44="N",IF(U44="E",180+W44,180-W44),IF(U44="E",360-W44,W44)))</f>
        <v>1.45</v>
      </c>
      <c r="Y44" s="22">
        <f>RADIANS(X44)</f>
        <v>2.5307274153917779E-2</v>
      </c>
      <c r="Z44" s="64"/>
      <c r="AA44" s="58">
        <f>-M44*COS(Y44)</f>
        <v>-14.679959861590483</v>
      </c>
      <c r="AB44" s="58">
        <f>-M44*SIN(Y44)</f>
        <v>-0.3715891012594833</v>
      </c>
      <c r="AC44" s="64"/>
      <c r="AD44" s="82">
        <f>$AA$40/$M$40*M44</f>
        <v>1.7362994872123855E-4</v>
      </c>
      <c r="AE44" s="82">
        <f>$AB$40/$M$40*M44</f>
        <v>-4.0307686615909165E-4</v>
      </c>
      <c r="AF44" s="22">
        <f>AA44-AD44</f>
        <v>-14.680133491539204</v>
      </c>
      <c r="AG44" s="22">
        <f>AB44-AE44</f>
        <v>-0.37118602439332421</v>
      </c>
      <c r="AH44" s="64"/>
      <c r="AI44" s="25">
        <f>A44</f>
        <v>3</v>
      </c>
      <c r="AJ44" s="82">
        <f t="shared" si="1"/>
        <v>720950.01731398806</v>
      </c>
      <c r="AK44" s="82">
        <f t="shared" si="1"/>
        <v>461500.91230147396</v>
      </c>
      <c r="AL44" s="66"/>
      <c r="AM44" s="9" t="str">
        <f>IF(A45=0,A44&amp;" - 1",A44&amp;" - "&amp;A45)</f>
        <v>3 - 4</v>
      </c>
      <c r="AN44" s="18">
        <f>AN43+F43+F44</f>
        <v>-17.199999999953434</v>
      </c>
      <c r="AO44" s="18">
        <f>AN44*G44</f>
        <v>-6.3639999999026768</v>
      </c>
      <c r="AP44" s="9" t="str">
        <f>D44&amp;","&amp;C44</f>
        <v>461500.92,720949.99</v>
      </c>
    </row>
    <row r="45" spans="1:44" s="46" customFormat="1">
      <c r="A45" s="20">
        <f>A44+1</f>
        <v>4</v>
      </c>
      <c r="B45" s="44"/>
      <c r="C45" s="60">
        <v>720935.31</v>
      </c>
      <c r="D45" s="60">
        <v>461500.55</v>
      </c>
      <c r="E45" s="79"/>
      <c r="F45" s="72">
        <f>IF(C46=0,C45-$C$42,C45-C46)</f>
        <v>1.2600000000093132</v>
      </c>
      <c r="G45" s="72">
        <f>IF(D46=0,D45-$D$42,D45-D46)</f>
        <v>20.789999999979045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20.828146821048488</v>
      </c>
      <c r="N45" s="22">
        <f>IF(F45=0,,ATAN(G45/F45))</f>
        <v>1.5102643070122823</v>
      </c>
      <c r="O45" s="22">
        <f>ABS(DEGREES(N45))</f>
        <v>86.531770741053791</v>
      </c>
      <c r="P45" s="24" t="str">
        <f>TEXT(INT(O45),"00")</f>
        <v>86</v>
      </c>
      <c r="Q45" s="25" t="str">
        <f>TEXT((O45-P45)*60,"00")</f>
        <v>32</v>
      </c>
      <c r="R45" s="23" t="str">
        <f>IF(L45="",IF(F45&gt;0,"S","N"),"")</f>
        <v>S</v>
      </c>
      <c r="S45" s="25" t="str">
        <f>IF(L45="",IF(INT(Q45)=60,INT(P45+1),P45),"due")</f>
        <v>86</v>
      </c>
      <c r="T45" s="25" t="str">
        <f>IF(L45="",IF(INT(Q45)=60,"00",Q45),L45)</f>
        <v>32</v>
      </c>
      <c r="U45" s="24" t="str">
        <f>IF(L45="",IF(G45&gt;0,"W","E"),"")</f>
        <v>W</v>
      </c>
      <c r="V45" s="44"/>
      <c r="W45" s="22">
        <f>IF(S45="due",90*(I45+K45),S45+T45/60)</f>
        <v>86.533333333333331</v>
      </c>
      <c r="X45" s="22">
        <f>IF(R45="",W45,IF(R45="N",IF(U45="E",180+W45,180-W45),IF(U45="E",360-W45,W45)))</f>
        <v>86.533333333333331</v>
      </c>
      <c r="Y45" s="22">
        <f>RADIANS(X45)</f>
        <v>1.5102915793924265</v>
      </c>
      <c r="Z45" s="64"/>
      <c r="AA45" s="58">
        <f>-M45*COS(Y45)</f>
        <v>-1.2594330067576025</v>
      </c>
      <c r="AB45" s="58">
        <f>-M45*SIN(Y45)</f>
        <v>-20.790034355446402</v>
      </c>
      <c r="AC45" s="64"/>
      <c r="AD45" s="82">
        <f>$AA$40/$M$40*M45</f>
        <v>2.4626988678373766E-4</v>
      </c>
      <c r="AE45" s="82">
        <f>$AB$40/$M$40*M45</f>
        <v>-5.717083655511154E-4</v>
      </c>
      <c r="AF45" s="22">
        <f>AA45-AD45</f>
        <v>-1.2596792766443863</v>
      </c>
      <c r="AG45" s="22">
        <f>AB45-AE45</f>
        <v>-20.78946264708085</v>
      </c>
      <c r="AH45" s="64"/>
      <c r="AI45" s="25">
        <f>A45</f>
        <v>4</v>
      </c>
      <c r="AJ45" s="82">
        <f t="shared" ref="AJ45" si="2">AJ44+AF44</f>
        <v>720935.33718049654</v>
      </c>
      <c r="AK45" s="82">
        <f t="shared" ref="AK45" si="3">AK44+AG44</f>
        <v>461500.54111544957</v>
      </c>
      <c r="AL45" s="66"/>
      <c r="AM45" s="9" t="str">
        <f>IF(A46=0,A45&amp;" - 1",A45&amp;" - "&amp;A46)</f>
        <v>4 - 1</v>
      </c>
      <c r="AN45" s="18">
        <f>AN44+F44+F45</f>
        <v>-1.2600000000093132</v>
      </c>
      <c r="AO45" s="18">
        <f>AN45*G45</f>
        <v>-26.195400000167218</v>
      </c>
      <c r="AP45" s="9" t="str">
        <f>D45&amp;","&amp;C45</f>
        <v>461500.55,720935.31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3556</vt:lpstr>
      <vt:lpstr>3557</vt:lpstr>
      <vt:lpstr>3558</vt:lpstr>
      <vt:lpstr>3559</vt:lpstr>
      <vt:lpstr>3560</vt:lpstr>
      <vt:lpstr>3561</vt:lpstr>
      <vt:lpstr>3562</vt:lpstr>
      <vt:lpstr>3563</vt:lpstr>
      <vt:lpstr>3564</vt:lpstr>
      <vt:lpstr>3565</vt:lpstr>
      <vt:lpstr>'3556'!Print_Area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2007-05-17T08:37:59Z</dcterms:modified>
</cp:coreProperties>
</file>