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3566" sheetId="2" r:id="rId1"/>
    <sheet name="3567" sheetId="4" r:id="rId2"/>
    <sheet name="3568" sheetId="5" r:id="rId3"/>
    <sheet name="3569" sheetId="6" r:id="rId4"/>
    <sheet name="3570" sheetId="7" r:id="rId5"/>
    <sheet name="3571" sheetId="8" r:id="rId6"/>
    <sheet name="3572" sheetId="9" r:id="rId7"/>
    <sheet name="3573" sheetId="10" r:id="rId8"/>
    <sheet name="3574" sheetId="11" r:id="rId9"/>
    <sheet name="3575" sheetId="3" r:id="rId10"/>
  </sheets>
  <definedNames>
    <definedName name="_xlnm.Print_Area" localSheetId="0">'3566'!$A$1:$AJ$43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6" i="11"/>
  <c r="G46"/>
  <c r="F46"/>
  <c r="N46" s="1"/>
  <c r="O46" s="1"/>
  <c r="AP45"/>
  <c r="G45"/>
  <c r="F45"/>
  <c r="N45" s="1"/>
  <c r="O45" s="1"/>
  <c r="A45"/>
  <c r="A46" s="1"/>
  <c r="AP46" i="10"/>
  <c r="G46"/>
  <c r="F46"/>
  <c r="N46" s="1"/>
  <c r="O46" s="1"/>
  <c r="AP45"/>
  <c r="G45"/>
  <c r="F45"/>
  <c r="N45" s="1"/>
  <c r="O45" s="1"/>
  <c r="A45"/>
  <c r="A46" s="1"/>
  <c r="AP46" i="9"/>
  <c r="G46"/>
  <c r="F46"/>
  <c r="N46" s="1"/>
  <c r="O46" s="1"/>
  <c r="AP45"/>
  <c r="G45"/>
  <c r="F45"/>
  <c r="N45" s="1"/>
  <c r="O45" s="1"/>
  <c r="A45"/>
  <c r="A46" s="1"/>
  <c r="AP46" i="8"/>
  <c r="G46"/>
  <c r="F46"/>
  <c r="N46" s="1"/>
  <c r="O46" s="1"/>
  <c r="AP45"/>
  <c r="G45"/>
  <c r="F45"/>
  <c r="N45" s="1"/>
  <c r="O45" s="1"/>
  <c r="A45"/>
  <c r="A46" s="1"/>
  <c r="AP45" i="7"/>
  <c r="G45"/>
  <c r="F45"/>
  <c r="N45" s="1"/>
  <c r="O45" s="1"/>
  <c r="A45"/>
  <c r="AM45" s="1"/>
  <c r="AP45" i="6"/>
  <c r="G45"/>
  <c r="F45"/>
  <c r="N45" s="1"/>
  <c r="O45" s="1"/>
  <c r="A45"/>
  <c r="AM45" s="1"/>
  <c r="AP45" i="5"/>
  <c r="G45"/>
  <c r="F45"/>
  <c r="N45" s="1"/>
  <c r="O45" s="1"/>
  <c r="A45"/>
  <c r="AM45" s="1"/>
  <c r="AP45" i="4"/>
  <c r="G45"/>
  <c r="F45"/>
  <c r="N45" s="1"/>
  <c r="O45" s="1"/>
  <c r="A45"/>
  <c r="AM45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6"/>
  <c r="L45"/>
  <c r="AB42" i="10"/>
  <c r="AA42"/>
  <c r="AB44"/>
  <c r="AA44"/>
  <c r="AB43"/>
  <c r="AA43"/>
  <c r="AB41"/>
  <c r="AG41" s="1"/>
  <c r="AK42" s="1"/>
  <c r="AA41"/>
  <c r="AF41" s="1"/>
  <c r="AJ42" s="1"/>
  <c r="M40"/>
  <c r="L46"/>
  <c r="L45"/>
  <c r="AB42" i="9"/>
  <c r="AA42"/>
  <c r="AB44"/>
  <c r="AA44"/>
  <c r="AB43"/>
  <c r="AA43"/>
  <c r="AB41"/>
  <c r="AG41" s="1"/>
  <c r="AK42" s="1"/>
  <c r="AA41"/>
  <c r="AF41" s="1"/>
  <c r="AJ42" s="1"/>
  <c r="M40"/>
  <c r="L46"/>
  <c r="L45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6"/>
  <c r="T46"/>
  <c r="S46"/>
  <c r="W46" s="1"/>
  <c r="R46"/>
  <c r="X46" s="1"/>
  <c r="Y46" s="1"/>
  <c r="U45" i="10"/>
  <c r="T45"/>
  <c r="S45"/>
  <c r="W45" s="1"/>
  <c r="R45"/>
  <c r="X45" s="1"/>
  <c r="Y45" s="1"/>
  <c r="U46"/>
  <c r="T46"/>
  <c r="S46"/>
  <c r="W46" s="1"/>
  <c r="R46"/>
  <c r="X46" s="1"/>
  <c r="Y46" s="1"/>
  <c r="U45" i="9"/>
  <c r="T45"/>
  <c r="S45"/>
  <c r="W45" s="1"/>
  <c r="R45"/>
  <c r="X45" s="1"/>
  <c r="Y45" s="1"/>
  <c r="U46"/>
  <c r="T46"/>
  <c r="S46"/>
  <c r="W46" s="1"/>
  <c r="R46"/>
  <c r="X46" s="1"/>
  <c r="Y46" s="1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5" i="6"/>
  <c r="T45"/>
  <c r="S45"/>
  <c r="W45" s="1"/>
  <c r="R45"/>
  <c r="X45" s="1"/>
  <c r="Y45" s="1"/>
  <c r="U45" i="5"/>
  <c r="T45"/>
  <c r="S45"/>
  <c r="W45" s="1"/>
  <c r="R45"/>
  <c r="X45" s="1"/>
  <c r="Y45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5" i="3" l="1"/>
  <c r="AA45"/>
  <c r="AB46" i="11"/>
  <c r="AA46"/>
  <c r="AB45"/>
  <c r="AA45"/>
  <c r="AB46" i="10"/>
  <c r="AA46"/>
  <c r="AB45"/>
  <c r="AA45"/>
  <c r="AB46" i="9"/>
  <c r="AA46"/>
  <c r="AB45"/>
  <c r="AA45"/>
  <c r="AB46" i="8"/>
  <c r="AA46"/>
  <c r="AB45"/>
  <c r="AA45"/>
  <c r="AB45" i="7"/>
  <c r="AA45"/>
  <c r="AB45" i="6"/>
  <c r="AA45"/>
  <c r="AB45" i="5"/>
  <c r="AA45"/>
  <c r="AB45" i="4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1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10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9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6" s="1"/>
  <c r="AJ40"/>
  <c r="AK45"/>
  <c r="AK46" s="1"/>
  <c r="AK40"/>
  <c r="AJ45" i="10"/>
  <c r="AJ46" s="1"/>
  <c r="AJ40"/>
  <c r="AK45"/>
  <c r="AK46" s="1"/>
  <c r="AK40"/>
  <c r="AJ45" i="9"/>
  <c r="AJ46" s="1"/>
  <c r="AJ40"/>
  <c r="AK45"/>
  <c r="AK46" s="1"/>
  <c r="AK40"/>
  <c r="AJ45" i="8"/>
  <c r="AJ46" s="1"/>
  <c r="AJ40"/>
  <c r="AK45"/>
  <c r="AK46" s="1"/>
  <c r="AK40"/>
  <c r="AJ45" i="7"/>
  <c r="AJ40"/>
  <c r="AK45"/>
  <c r="AK40"/>
  <c r="AJ45" i="6"/>
  <c r="AJ40"/>
  <c r="AK45"/>
  <c r="AK40"/>
  <c r="AJ45" i="5"/>
  <c r="AJ40"/>
  <c r="AK45"/>
  <c r="AK40"/>
  <c r="AJ45" i="4"/>
  <c r="AJ40"/>
  <c r="AK45"/>
  <c r="AK40"/>
  <c r="AJ40" i="2"/>
  <c r="AJ45"/>
  <c r="AK40"/>
  <c r="AK45"/>
</calcChain>
</file>

<file path=xl/sharedStrings.xml><?xml version="1.0" encoding="utf-8"?>
<sst xmlns="http://schemas.openxmlformats.org/spreadsheetml/2006/main" count="930" uniqueCount="97">
  <si>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</si>
  <si>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</si>
  <si>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</si>
  <si>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</si>
  <si>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</si>
  <si>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</si>
  <si>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</si>
  <si>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</si>
  <si>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</si>
  <si>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</si>
  <si>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</si>
  <si>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</si>
  <si>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</si>
  <si>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</si>
  <si>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</si>
  <si>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</si>
  <si>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</si>
  <si>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</si>
  <si>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</si>
  <si>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</si>
  <si>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</si>
  <si>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</si>
  <si>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</si>
  <si>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</si>
  <si>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</si>
  <si>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</si>
  <si>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</si>
  <si>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</si>
  <si>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</si>
  <si>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</si>
  <si>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</si>
  <si>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</si>
  <si>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</si>
  <si>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</si>
  <si>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</si>
  <si>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</si>
  <si>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</si>
  <si>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</si>
  <si>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</si>
  <si>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</si>
  <si>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</si>
  <si>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</si>
  <si>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</si>
  <si>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</si>
  <si>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</si>
  <si>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</si>
  <si>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</si>
  <si>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</si>
  <si>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</si>
  <si>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</si>
  <si>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</si>
  <si>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</si>
  <si>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</si>
  <si>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</si>
  <si>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</si>
  <si>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</si>
  <si>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</si>
  <si>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3566</t>
  </si>
  <si>
    <t>Lademora, Joaquin</t>
  </si>
  <si>
    <t>409 C-4</t>
  </si>
  <si>
    <t>6 31 N. 124 39 E.</t>
  </si>
  <si>
    <t>Poblacion</t>
  </si>
  <si>
    <t>Norala</t>
  </si>
  <si>
    <t xml:space="preserve">South Cotabato </t>
  </si>
  <si>
    <t>Mindanao</t>
  </si>
  <si>
    <t>M.R. Malate</t>
  </si>
  <si>
    <t>June 29, 1970</t>
  </si>
  <si>
    <t>344.55</t>
  </si>
  <si>
    <t>BLLM 1</t>
  </si>
  <si>
    <t>3567</t>
  </si>
  <si>
    <t>Escalera, Pablo</t>
  </si>
  <si>
    <t>South Cotabato</t>
  </si>
  <si>
    <t>328.60</t>
  </si>
  <si>
    <t>3568</t>
  </si>
  <si>
    <t>Caniayodo, Cipriano</t>
  </si>
  <si>
    <t>312.94</t>
  </si>
  <si>
    <t>3569</t>
  </si>
  <si>
    <t>Villanueva, Perpetua</t>
  </si>
  <si>
    <t>319.82</t>
  </si>
  <si>
    <t>3570</t>
  </si>
  <si>
    <t>Belgira, Rodrigo</t>
  </si>
  <si>
    <t>327.74</t>
  </si>
  <si>
    <t>3571</t>
  </si>
  <si>
    <t>Laroza, Cesar</t>
  </si>
  <si>
    <t>327</t>
  </si>
  <si>
    <t>3572</t>
  </si>
  <si>
    <t>Medel, Calixto</t>
  </si>
  <si>
    <t>281.81</t>
  </si>
  <si>
    <t>3573</t>
  </si>
  <si>
    <t>Aguilar, Daniel</t>
  </si>
  <si>
    <t>322.09</t>
  </si>
  <si>
    <t>3574</t>
  </si>
  <si>
    <t>Aguilar, Edna</t>
  </si>
  <si>
    <t>323.96</t>
  </si>
  <si>
    <t>3575</t>
  </si>
  <si>
    <t>Aguilar,Deogenes</t>
  </si>
  <si>
    <t>337.04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</si>
</sst>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57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58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67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689.09400000081541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344.54700000040771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1.1910919959748619E-3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63685.456964545214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64000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64000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75.855238050471328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-6.930722801112843E-4</v>
      </c>
      <c r="AB40" s="91">
        <f>SUM(AB42:AB65536)</f>
        <v>9.6868516940062932E-4</v>
      </c>
      <c r="AC40" s="91"/>
      <c r="AD40" s="91">
        <f>SUM(AD42:AD65536)</f>
        <v>-6.9307228011128408E-4</v>
      </c>
      <c r="AE40" s="91">
        <f>SUM(AE42:AE65536)</f>
        <v>9.6868516940062921E-4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720936.03789083473</v>
      </c>
      <c r="AK40" s="92">
        <f>AK44+AG44</f>
        <v>461456.32200362394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294.56999999994878</v>
      </c>
      <c r="G41" s="72">
        <f>IF(D42=0,D41-$D$41,D41-D42)</f>
        <v>970.45999999996275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1014.1814909077652</v>
      </c>
      <c r="N41" s="36">
        <f>IF(F41=0,,ATAN(G41/F41))</f>
        <v>1.2760982332040787</v>
      </c>
      <c r="O41" s="36">
        <f>ABS(DEGREES(N41))</f>
        <v>73.115043006694805</v>
      </c>
      <c r="P41" s="37" t="str">
        <f>TEXT(INT(O41),"00")</f>
        <v>73</v>
      </c>
      <c r="Q41" s="38" t="str">
        <f>TEXT((O41-P41)*60,"00")</f>
        <v>07</v>
      </c>
      <c r="R41" s="39" t="str">
        <f>IF(L41="",IF(F41&gt;0,"S","N"),"")</f>
        <v>S</v>
      </c>
      <c r="S41" s="25" t="str">
        <f>IF(L41="",IF(INT(Q41)=60,INT(P41+1),P41),"due")</f>
        <v>73</v>
      </c>
      <c r="T41" s="38" t="str">
        <f>IF(L41="",IF(INT(Q41)=60,"00",Q41),L41)</f>
        <v>07</v>
      </c>
      <c r="U41" s="40" t="str">
        <f>IF(L41="",IF(G41&gt;0,"W","E"),"")</f>
        <v>W</v>
      </c>
      <c r="V41" s="41"/>
      <c r="W41" s="22">
        <f>IF(S41="due",90*(I41+K41),S41+T41/60)</f>
        <v>73.11666666666666</v>
      </c>
      <c r="X41" s="22">
        <f>IF(R41="",W41,IF(R41="N",IF(U41="E",180+W41,180-W41),IF(U41="E",360-W41,W41)))</f>
        <v>73.11666666666666</v>
      </c>
      <c r="Y41" s="22">
        <f>RADIANS(X41)</f>
        <v>1.2761265714165204</v>
      </c>
      <c r="Z41" s="64"/>
      <c r="AA41" s="58">
        <f>-M41*COS(Y41)</f>
        <v>-294.54249878002838</v>
      </c>
      <c r="AB41" s="58">
        <f>-M41*SIN(Y41)</f>
        <v>-970.46834719753463</v>
      </c>
      <c r="AC41" s="64"/>
      <c r="AD41" s="22">
        <v>0</v>
      </c>
      <c r="AE41" s="22">
        <v>0</v>
      </c>
      <c r="AF41" s="22">
        <f t="shared" ref="AF41:AG43" si="0">AA41-AD41</f>
        <v>-294.54249878002838</v>
      </c>
      <c r="AG41" s="22">
        <f t="shared" si="0"/>
        <v>-970.46834719753463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720934.05</v>
      </c>
      <c r="D42" s="60">
        <v>461479.76</v>
      </c>
      <c r="E42" s="79"/>
      <c r="F42" s="72">
        <f>IF(C43=0,C42-$C$42,C42-C43)</f>
        <v>15.040000000037253</v>
      </c>
      <c r="G42" s="72">
        <f>IF(D43=0,D42-$D$42,D42-D43)</f>
        <v>0.66999999998370185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15.054916140619937</v>
      </c>
      <c r="N42" s="36">
        <f>IF(F42=0,,ATAN(G42/F42))</f>
        <v>4.4518438768518888E-2</v>
      </c>
      <c r="O42" s="36">
        <f>ABS(DEGREES(N42))</f>
        <v>2.5507186519477143</v>
      </c>
      <c r="P42" s="37" t="str">
        <f>TEXT(INT(O42),"00")</f>
        <v>02</v>
      </c>
      <c r="Q42" s="38" t="str">
        <f>TEXT((O42-P42)*60,"00")</f>
        <v>33</v>
      </c>
      <c r="R42" s="39" t="str">
        <f>IF(L42="",IF(F42&gt;0,"S","N"),"")</f>
        <v>S</v>
      </c>
      <c r="S42" s="25" t="str">
        <f>IF(L42="",IF(INT(Q42)=60,INT(P42+1),P42),"due")</f>
        <v>02</v>
      </c>
      <c r="T42" s="38" t="str">
        <f>IF(L42="",IF(INT(Q42)=60,"00",Q42),L42)</f>
        <v>33</v>
      </c>
      <c r="U42" s="40" t="str">
        <f>IF(L42="",IF(G42&gt;0,"W","E"),"")</f>
        <v>W</v>
      </c>
      <c r="V42" s="44"/>
      <c r="W42" s="22">
        <f>IF(S42="due",90*(I42+K42),S42+T42/60)</f>
        <v>2.5499999999999998</v>
      </c>
      <c r="X42" s="22">
        <f>IF(R42="",W42,IF(R42="N",IF(U42="E",180+W42,180-W42),IF(U42="E",360-W42,W42)))</f>
        <v>2.5499999999999998</v>
      </c>
      <c r="Y42" s="22">
        <f>RADIANS(X42)</f>
        <v>4.4505895925855403E-2</v>
      </c>
      <c r="Z42" s="64"/>
      <c r="AA42" s="58">
        <f>-M42*COS(Y42)</f>
        <v>-15.040008402558769</v>
      </c>
      <c r="AB42" s="58">
        <f>-M42*SIN(Y42)</f>
        <v>-0.66981135557734417</v>
      </c>
      <c r="AC42" s="64"/>
      <c r="AD42" s="82">
        <f>$AA$40/$M$40*M42</f>
        <v>-1.3755338885788128E-4</v>
      </c>
      <c r="AE42" s="82">
        <f>$AB$40/$M$40*M42</f>
        <v>1.9225401391905695E-4</v>
      </c>
      <c r="AF42" s="22">
        <f t="shared" si="0"/>
        <v>-15.039870849169912</v>
      </c>
      <c r="AG42" s="22">
        <f t="shared" si="0"/>
        <v>-0.67000360959126326</v>
      </c>
      <c r="AH42" s="63"/>
      <c r="AI42" s="38">
        <f>A42</f>
        <v>1</v>
      </c>
      <c r="AJ42" s="82">
        <f t="shared" ref="AJ42:AK44" si="1">AJ41+AF41</f>
        <v>720934.07750121993</v>
      </c>
      <c r="AK42" s="82">
        <f t="shared" si="1"/>
        <v>461479.75165280246</v>
      </c>
      <c r="AL42" s="66"/>
      <c r="AM42" s="9" t="str">
        <f>IF(A43=0,A42&amp;" - 1",A42&amp;" - "&amp;A43)</f>
        <v>1 - 2</v>
      </c>
      <c r="AN42" s="18">
        <f>F42</f>
        <v>15.040000000037253</v>
      </c>
      <c r="AO42" s="18">
        <f>AN42*G42</f>
        <v>10.076799999779835</v>
      </c>
      <c r="AP42" s="9" t="str">
        <f>D42&amp;","&amp;C42</f>
        <v>461479.76,720934.05</v>
      </c>
    </row>
    <row r="43" spans="1:44">
      <c r="A43" s="20">
        <f>A42+1</f>
        <v>2</v>
      </c>
      <c r="B43" s="44"/>
      <c r="C43" s="60">
        <v>720919.01</v>
      </c>
      <c r="D43" s="60">
        <v>461479.09</v>
      </c>
      <c r="E43" s="79"/>
      <c r="F43" s="72">
        <f>IF(C44=0,C43-$C$42,C43-C44)</f>
        <v>-1.3900000000139698</v>
      </c>
      <c r="G43" s="72">
        <f>IF(D44=0,D43-$D$42,D43-D44)</f>
        <v>21.590000000025611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21.634698981061529</v>
      </c>
      <c r="N43" s="36">
        <f>IF(F43=0,,ATAN(G43/F43))</f>
        <v>-1.506503401989963</v>
      </c>
      <c r="O43" s="36">
        <f>ABS(DEGREES(N43))</f>
        <v>86.316286756125351</v>
      </c>
      <c r="P43" s="37" t="str">
        <f>TEXT(INT(O43),"00")</f>
        <v>86</v>
      </c>
      <c r="Q43" s="38" t="str">
        <f>TEXT((O43-P43)*60,"00")</f>
        <v>19</v>
      </c>
      <c r="R43" s="39" t="str">
        <f>IF(L43="",IF(F43&gt;0,"S","N"),"")</f>
        <v>N</v>
      </c>
      <c r="S43" s="25" t="str">
        <f>IF(L43="",IF(INT(Q43)=60,INT(P43+1),P43),"due")</f>
        <v>86</v>
      </c>
      <c r="T43" s="38" t="str">
        <f>IF(L43="",IF(INT(Q43)=60,"00",Q43),L43)</f>
        <v>19</v>
      </c>
      <c r="U43" s="40" t="str">
        <f>IF(L43="",IF(G43&gt;0,"W","E"),"")</f>
        <v>W</v>
      </c>
      <c r="V43" s="44"/>
      <c r="W43" s="22">
        <f>IF(S43="due",90*(I43+K43),S43+T43/60)</f>
        <v>86.316666666666663</v>
      </c>
      <c r="X43" s="22">
        <f>IF(R43="",W43,IF(R43="N",IF(U43="E",180+W43,180-W43),IF(U43="E",360-W43,W43)))</f>
        <v>93.683333333333337</v>
      </c>
      <c r="Y43" s="22">
        <f>RADIANS(X43)</f>
        <v>1.6350826209100211</v>
      </c>
      <c r="Z43" s="64"/>
      <c r="AA43" s="58">
        <f>-M43*COS(Y43)</f>
        <v>1.3898568433904355</v>
      </c>
      <c r="AB43" s="58">
        <f>-M43*SIN(Y43)</f>
        <v>-21.590009216209832</v>
      </c>
      <c r="AC43" s="64"/>
      <c r="AD43" s="82">
        <f>$AA$40/$M$40*M43</f>
        <v>-1.976713874702872E-4</v>
      </c>
      <c r="AE43" s="82">
        <f>$AB$40/$M$40*M43</f>
        <v>2.7627903604306192E-4</v>
      </c>
      <c r="AF43" s="22">
        <f t="shared" si="0"/>
        <v>1.3900545147779058</v>
      </c>
      <c r="AG43" s="22">
        <f t="shared" si="0"/>
        <v>-21.590285495245876</v>
      </c>
      <c r="AH43" s="64"/>
      <c r="AI43" s="25">
        <f>A43</f>
        <v>2</v>
      </c>
      <c r="AJ43" s="82">
        <f t="shared" si="1"/>
        <v>720919.03763037082</v>
      </c>
      <c r="AK43" s="82">
        <f t="shared" si="1"/>
        <v>461479.08164919284</v>
      </c>
      <c r="AL43" s="66"/>
      <c r="AM43" s="9" t="str">
        <f>IF(A44=0,A43&amp;" - 1",A43&amp;" - "&amp;A44)</f>
        <v>2 - 3</v>
      </c>
      <c r="AN43" s="18">
        <f>AN42+F42+F43</f>
        <v>28.690000000060536</v>
      </c>
      <c r="AO43" s="18">
        <f>AN43*G43</f>
        <v>619.41710000204171</v>
      </c>
      <c r="AP43" s="9" t="str">
        <f>D43&amp;","&amp;C43</f>
        <v>461479.09,720919.01</v>
      </c>
    </row>
    <row r="44" spans="1:44" s="46" customFormat="1">
      <c r="A44" s="20">
        <f>A43+1</f>
        <v>3</v>
      </c>
      <c r="B44" s="44"/>
      <c r="C44" s="60">
        <v>720920.4</v>
      </c>
      <c r="D44" s="60">
        <v>461457.5</v>
      </c>
      <c r="E44" s="79"/>
      <c r="F44" s="72">
        <f>IF(C45=0,C44-$C$42,C44-C45)</f>
        <v>-15.60999999998603</v>
      </c>
      <c r="G44" s="72">
        <f>IF(D45=0,D44-$D$42,D44-D45)</f>
        <v>1.1699999999837019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15.653785484652769</v>
      </c>
      <c r="N44" s="22">
        <f>IF(F44=0,,ATAN(G44/F44))</f>
        <v>-7.481207016209393E-2</v>
      </c>
      <c r="O44" s="22">
        <f>ABS(DEGREES(N44))</f>
        <v>4.286415876924579</v>
      </c>
      <c r="P44" s="24" t="str">
        <f>TEXT(INT(O44),"00")</f>
        <v>04</v>
      </c>
      <c r="Q44" s="25" t="str">
        <f>TEXT((O44-P44)*60,"00")</f>
        <v>17</v>
      </c>
      <c r="R44" s="23" t="str">
        <f>IF(L44="",IF(F44&gt;0,"S","N"),"")</f>
        <v>N</v>
      </c>
      <c r="S44" s="25" t="str">
        <f>IF(L44="",IF(INT(Q44)=60,INT(P44+1),P44),"due")</f>
        <v>04</v>
      </c>
      <c r="T44" s="25" t="str">
        <f>IF(L44="",IF(INT(Q44)=60,"00",Q44),L44)</f>
        <v>17</v>
      </c>
      <c r="U44" s="24" t="str">
        <f>IF(L44="",IF(G44&gt;0,"W","E"),"")</f>
        <v>W</v>
      </c>
      <c r="V44" s="44"/>
      <c r="W44" s="22">
        <f>IF(S44="due",90*(I44+K44),S44+T44/60)</f>
        <v>4.2833333333333332</v>
      </c>
      <c r="X44" s="22">
        <f>IF(R44="",W44,IF(R44="N",IF(U44="E",180+W44,180-W44),IF(U44="E",360-W44,W44)))</f>
        <v>175.71666666666667</v>
      </c>
      <c r="Y44" s="22">
        <f>RADIANS(X44)</f>
        <v>3.0668343839627026</v>
      </c>
      <c r="Z44" s="64"/>
      <c r="AA44" s="58">
        <f>-M44*COS(Y44)</f>
        <v>15.610062924020399</v>
      </c>
      <c r="AB44" s="58">
        <f>-M44*SIN(Y44)</f>
        <v>-1.1691601719394256</v>
      </c>
      <c r="AC44" s="64"/>
      <c r="AD44" s="82">
        <f>$AA$40/$M$40*M44</f>
        <v>-1.430251236045499E-4</v>
      </c>
      <c r="AE44" s="82">
        <f>$AB$40/$M$40*M44</f>
        <v>1.9990168423006827E-4</v>
      </c>
      <c r="AF44" s="22">
        <f>AA44-AD44</f>
        <v>15.610205949144003</v>
      </c>
      <c r="AG44" s="22">
        <f>AB44-AE44</f>
        <v>-1.1693600736236556</v>
      </c>
      <c r="AH44" s="64"/>
      <c r="AI44" s="25">
        <f>A44</f>
        <v>3</v>
      </c>
      <c r="AJ44" s="82">
        <f t="shared" si="1"/>
        <v>720920.42768488557</v>
      </c>
      <c r="AK44" s="82">
        <f t="shared" si="1"/>
        <v>461457.49136369757</v>
      </c>
      <c r="AL44" s="66"/>
      <c r="AM44" s="9" t="str">
        <f>IF(A45=0,A44&amp;" - 1",A44&amp;" - "&amp;A45)</f>
        <v>3 - 4</v>
      </c>
      <c r="AN44" s="18">
        <f>AN43+F43+F44</f>
        <v>11.690000000060536</v>
      </c>
      <c r="AO44" s="18">
        <f>AN44*G44</f>
        <v>13.677299999880303</v>
      </c>
      <c r="AP44" s="9" t="str">
        <f>D44&amp;","&amp;C44</f>
        <v>461457.5,720920.4</v>
      </c>
    </row>
    <row r="45" spans="1:44" s="46" customFormat="1">
      <c r="A45" s="20">
        <f>A44+1</f>
        <v>4</v>
      </c>
      <c r="B45" s="44"/>
      <c r="C45" s="60">
        <v>720936.01</v>
      </c>
      <c r="D45" s="60">
        <v>461456.33</v>
      </c>
      <c r="E45" s="79"/>
      <c r="F45" s="72">
        <f>IF(C46=0,C45-$C$42,C45-C46)</f>
        <v>1.9599999999627471</v>
      </c>
      <c r="G45" s="72">
        <f>IF(D46=0,D45-$D$42,D45-D46)</f>
        <v>-23.429999999993015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23.511837444137083</v>
      </c>
      <c r="N45" s="22">
        <f>IF(F45=0,,ATAN(G45/F45))</f>
        <v>-1.4873372085101273</v>
      </c>
      <c r="O45" s="22">
        <f>ABS(DEGREES(N45))</f>
        <v>85.218144760399596</v>
      </c>
      <c r="P45" s="24" t="str">
        <f>TEXT(INT(O45),"00")</f>
        <v>85</v>
      </c>
      <c r="Q45" s="25" t="str">
        <f>TEXT((O45-P45)*60,"00")</f>
        <v>13</v>
      </c>
      <c r="R45" s="23" t="str">
        <f>IF(L45="",IF(F45&gt;0,"S","N"),"")</f>
        <v>S</v>
      </c>
      <c r="S45" s="25" t="str">
        <f>IF(L45="",IF(INT(Q45)=60,INT(P45+1),P45),"due")</f>
        <v>85</v>
      </c>
      <c r="T45" s="25" t="str">
        <f>IF(L45="",IF(INT(Q45)=60,"00",Q45),L45)</f>
        <v>13</v>
      </c>
      <c r="U45" s="24" t="str">
        <f>IF(L45="",IF(G45&gt;0,"W","E"),"")</f>
        <v>E</v>
      </c>
      <c r="V45" s="44"/>
      <c r="W45" s="22">
        <f>IF(S45="due",90*(I45+K45),S45+T45/60)</f>
        <v>85.216666666666669</v>
      </c>
      <c r="X45" s="22">
        <f>IF(R45="",W45,IF(R45="N",IF(U45="E",180+W45,180-W45),IF(U45="E",360-W45,W45)))</f>
        <v>274.7833333333333</v>
      </c>
      <c r="Y45" s="22">
        <f>RADIANS(X45)</f>
        <v>4.7958738962717513</v>
      </c>
      <c r="Z45" s="64"/>
      <c r="AA45" s="58">
        <f>-M45*COS(Y45)</f>
        <v>-1.9606044371321762</v>
      </c>
      <c r="AB45" s="58">
        <f>-M45*SIN(Y45)</f>
        <v>23.429949428896002</v>
      </c>
      <c r="AC45" s="64"/>
      <c r="AD45" s="82">
        <f>$AA$40/$M$40*M45</f>
        <v>-2.1482238017856575E-4</v>
      </c>
      <c r="AE45" s="82">
        <f>$AB$40/$M$40*M45</f>
        <v>3.0025043520844205E-4</v>
      </c>
      <c r="AF45" s="22">
        <f>AA45-AD45</f>
        <v>-1.9603896147519977</v>
      </c>
      <c r="AG45" s="22">
        <f>AB45-AE45</f>
        <v>23.429649178460792</v>
      </c>
      <c r="AH45" s="64"/>
      <c r="AI45" s="25">
        <f>A45</f>
        <v>4</v>
      </c>
      <c r="AJ45" s="82">
        <f t="shared" ref="AJ45" si="2">AJ44+AF44</f>
        <v>720936.03789083473</v>
      </c>
      <c r="AK45" s="82">
        <f t="shared" ref="AK45" si="3">AK44+AG44</f>
        <v>461456.32200362394</v>
      </c>
      <c r="AL45" s="66"/>
      <c r="AM45" s="9" t="str">
        <f>IF(A46=0,A45&amp;" - 1",A45&amp;" - "&amp;A46)</f>
        <v>4 - 1</v>
      </c>
      <c r="AN45" s="18">
        <f>AN44+F44+F45</f>
        <v>-1.9599999999627471</v>
      </c>
      <c r="AO45" s="18">
        <f>AN45*G45</f>
        <v>45.922799999113472</v>
      </c>
      <c r="AP45" s="9" t="str">
        <f>D45&amp;","&amp;C45</f>
        <v>461456.33,720936.01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C19:D19"/>
    <mergeCell ref="A1:AJ1"/>
    <mergeCell ref="C10:D10"/>
    <mergeCell ref="C11:D11"/>
    <mergeCell ref="C12:D12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94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95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71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96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674.08390000176507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337.04195000088254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4.0214725210656584E-3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18564.475351619847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19000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19000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74.656527494539944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-3.5299327157574112E-3</v>
      </c>
      <c r="AB40" s="91">
        <f>SUM(AB42:AB65536)</f>
        <v>1.9266074483172968E-3</v>
      </c>
      <c r="AC40" s="91"/>
      <c r="AD40" s="91">
        <f>SUM(AD42:AD65536)</f>
        <v>-3.5299327157574112E-3</v>
      </c>
      <c r="AE40" s="91">
        <f>SUM(AE42:AE65536)</f>
        <v>1.9266074483172968E-3</v>
      </c>
      <c r="AF40" s="91">
        <f>SUM(AF42:AF65536)</f>
        <v>0</v>
      </c>
      <c r="AG40" s="91">
        <f>SUM(AG42:AG65536)</f>
        <v>7.7715611723760958E-16</v>
      </c>
      <c r="AH40" s="92"/>
      <c r="AI40" s="93">
        <v>1</v>
      </c>
      <c r="AJ40" s="92">
        <f>AJ44+AF44</f>
        <v>720890.08442803426</v>
      </c>
      <c r="AK40" s="92">
        <f>AK44+AG44</f>
        <v>461630.9024915137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323.13000000000466</v>
      </c>
      <c r="G41" s="72">
        <f>IF(D42=0,D41-$D$41,D41-D42)</f>
        <v>818.92999999999302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880.37454631536889</v>
      </c>
      <c r="N41" s="36">
        <f>IF(F41=0,,ATAN(G41/F41))</f>
        <v>1.1949746700256083</v>
      </c>
      <c r="O41" s="36">
        <f>ABS(DEGREES(N41))</f>
        <v>68.467005217505559</v>
      </c>
      <c r="P41" s="37" t="str">
        <f>TEXT(INT(O41),"00")</f>
        <v>68</v>
      </c>
      <c r="Q41" s="38" t="str">
        <f>TEXT((O41-P41)*60,"00")</f>
        <v>28</v>
      </c>
      <c r="R41" s="39" t="str">
        <f>IF(L41="",IF(F41&gt;0,"S","N"),"")</f>
        <v>S</v>
      </c>
      <c r="S41" s="25" t="str">
        <f>IF(L41="",IF(INT(Q41)=60,INT(P41+1),P41),"due")</f>
        <v>68</v>
      </c>
      <c r="T41" s="38" t="str">
        <f>IF(L41="",IF(INT(Q41)=60,"00",Q41),L41)</f>
        <v>28</v>
      </c>
      <c r="U41" s="40" t="str">
        <f>IF(L41="",IF(G41&gt;0,"W","E"),"")</f>
        <v>W</v>
      </c>
      <c r="V41" s="41"/>
      <c r="W41" s="22">
        <f>IF(S41="due",90*(I41+K41),S41+T41/60)</f>
        <v>68.466666666666669</v>
      </c>
      <c r="X41" s="22">
        <f>IF(R41="",W41,IF(R41="N",IF(U41="E",180+W41,180-W41),IF(U41="E",360-W41,W41)))</f>
        <v>68.466666666666669</v>
      </c>
      <c r="Y41" s="22">
        <f>RADIANS(X41)</f>
        <v>1.1949687611987843</v>
      </c>
      <c r="Z41" s="64"/>
      <c r="AA41" s="58">
        <f>-M41*COS(Y41)</f>
        <v>-323.13483890991472</v>
      </c>
      <c r="AB41" s="58">
        <f>-M41*SIN(Y41)</f>
        <v>-818.92809066648522</v>
      </c>
      <c r="AC41" s="64"/>
      <c r="AD41" s="22">
        <v>0</v>
      </c>
      <c r="AE41" s="22">
        <v>0</v>
      </c>
      <c r="AF41" s="22">
        <f t="shared" ref="AF41:AG43" si="0">AA41-AD41</f>
        <v>-323.13483890991472</v>
      </c>
      <c r="AG41" s="22">
        <f t="shared" si="0"/>
        <v>-818.92809066648522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720905.49</v>
      </c>
      <c r="D42" s="60">
        <v>461631.29</v>
      </c>
      <c r="E42" s="79"/>
      <c r="F42" s="72">
        <f>IF(C43=0,C42-$C$42,C42-C43)</f>
        <v>0.31999999994877726</v>
      </c>
      <c r="G42" s="72">
        <f>IF(D43=0,D42-$D$42,D42-D43)</f>
        <v>-22.080000000016298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22.082318718845784</v>
      </c>
      <c r="N42" s="36">
        <f>IF(F42=0,,ATAN(G42/F42))</f>
        <v>-1.5563045877317268</v>
      </c>
      <c r="O42" s="36">
        <f>ABS(DEGREES(N42))</f>
        <v>89.169684513875495</v>
      </c>
      <c r="P42" s="37" t="str">
        <f>TEXT(INT(O42),"00")</f>
        <v>89</v>
      </c>
      <c r="Q42" s="38" t="str">
        <f>TEXT((O42-P42)*60,"00")</f>
        <v>10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10</v>
      </c>
      <c r="U42" s="40" t="str">
        <f>IF(L42="",IF(G42&gt;0,"W","E"),"")</f>
        <v>E</v>
      </c>
      <c r="V42" s="44"/>
      <c r="W42" s="22">
        <f>IF(S42="due",90*(I42+K42),S42+T42/60)</f>
        <v>89.166666666666671</v>
      </c>
      <c r="X42" s="22">
        <f>IF(R42="",W42,IF(R42="N",IF(U42="E",180+W42,180-W42),IF(U42="E",360-W42,W42)))</f>
        <v>270.83333333333331</v>
      </c>
      <c r="Y42" s="22">
        <f>RADIANS(X42)</f>
        <v>4.7269333908179751</v>
      </c>
      <c r="Z42" s="64"/>
      <c r="AA42" s="58">
        <f>-M42*COS(Y42)</f>
        <v>-0.3211629833565034</v>
      </c>
      <c r="AB42" s="58">
        <f>-M42*SIN(Y42)</f>
        <v>22.079983114549893</v>
      </c>
      <c r="AC42" s="64"/>
      <c r="AD42" s="82">
        <f>$AA$40/$M$40*M42</f>
        <v>-1.0441029324748177E-3</v>
      </c>
      <c r="AE42" s="82">
        <f>$AB$40/$M$40*M42</f>
        <v>5.6986255787153019E-4</v>
      </c>
      <c r="AF42" s="22">
        <f t="shared" si="0"/>
        <v>-0.32011888042402858</v>
      </c>
      <c r="AG42" s="22">
        <f t="shared" si="0"/>
        <v>22.079413251992023</v>
      </c>
      <c r="AH42" s="63"/>
      <c r="AI42" s="38">
        <f>A42</f>
        <v>1</v>
      </c>
      <c r="AJ42" s="82">
        <f t="shared" ref="AJ42:AK44" si="1">AJ41+AF41</f>
        <v>720905.48516109004</v>
      </c>
      <c r="AK42" s="82">
        <f t="shared" si="1"/>
        <v>461631.29190933349</v>
      </c>
      <c r="AL42" s="66"/>
      <c r="AM42" s="9" t="str">
        <f>IF(A43=0,A42&amp;" - 1",A42&amp;" - "&amp;A43)</f>
        <v>1 - 2</v>
      </c>
      <c r="AN42" s="18">
        <f>F42</f>
        <v>0.31999999994877726</v>
      </c>
      <c r="AO42" s="18">
        <f>AN42*G42</f>
        <v>-7.0655999988742169</v>
      </c>
      <c r="AP42" s="9" t="str">
        <f>D42&amp;","&amp;C42</f>
        <v>461631.29,720905.49</v>
      </c>
    </row>
    <row r="43" spans="1:44">
      <c r="A43" s="20">
        <f>A42+1</f>
        <v>2</v>
      </c>
      <c r="B43" s="44"/>
      <c r="C43" s="60">
        <v>720905.17</v>
      </c>
      <c r="D43" s="60">
        <v>461653.37</v>
      </c>
      <c r="E43" s="79"/>
      <c r="F43" s="72">
        <f>IF(C44=0,C43-$C$42,C43-C44)</f>
        <v>15.210000000079162</v>
      </c>
      <c r="G43" s="72">
        <f>IF(D44=0,D43-$D$42,D43-D44)</f>
        <v>0.52000000001862645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15.218886293103957</v>
      </c>
      <c r="N43" s="36">
        <f>IF(F43=0,,ATAN(G43/F43))</f>
        <v>3.4174723617240554E-2</v>
      </c>
      <c r="O43" s="36">
        <f>ABS(DEGREES(N43))</f>
        <v>1.958067429293942</v>
      </c>
      <c r="P43" s="37" t="str">
        <f>TEXT(INT(O43),"00")</f>
        <v>01</v>
      </c>
      <c r="Q43" s="38" t="str">
        <f>TEXT((O43-P43)*60,"00")</f>
        <v>57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57</v>
      </c>
      <c r="U43" s="40" t="str">
        <f>IF(L43="",IF(G43&gt;0,"W","E"),"")</f>
        <v>W</v>
      </c>
      <c r="V43" s="44"/>
      <c r="W43" s="22">
        <f>IF(S43="due",90*(I43+K43),S43+T43/60)</f>
        <v>1.95</v>
      </c>
      <c r="X43" s="22">
        <f>IF(R43="",W43,IF(R43="N",IF(U43="E",180+W43,180-W43),IF(U43="E",360-W43,W43)))</f>
        <v>1.95</v>
      </c>
      <c r="Y43" s="22">
        <f>RADIANS(X43)</f>
        <v>3.4033920413889425E-2</v>
      </c>
      <c r="Z43" s="64"/>
      <c r="AA43" s="58">
        <f>-M43*COS(Y43)</f>
        <v>-15.210073066971418</v>
      </c>
      <c r="AB43" s="58">
        <f>-M43*SIN(Y43)</f>
        <v>-0.51785837814808011</v>
      </c>
      <c r="AC43" s="64"/>
      <c r="AD43" s="82">
        <f>$AA$40/$M$40*M43</f>
        <v>-7.1958402602302466E-4</v>
      </c>
      <c r="AE43" s="82">
        <f>$AB$40/$M$40*M43</f>
        <v>3.9274288091597207E-4</v>
      </c>
      <c r="AF43" s="22">
        <f t="shared" si="0"/>
        <v>-15.209353482945396</v>
      </c>
      <c r="AG43" s="22">
        <f t="shared" si="0"/>
        <v>-0.51825112102899606</v>
      </c>
      <c r="AH43" s="64"/>
      <c r="AI43" s="25">
        <f>A43</f>
        <v>2</v>
      </c>
      <c r="AJ43" s="82">
        <f t="shared" si="1"/>
        <v>720905.16504220956</v>
      </c>
      <c r="AK43" s="82">
        <f t="shared" si="1"/>
        <v>461653.3713225855</v>
      </c>
      <c r="AL43" s="66"/>
      <c r="AM43" s="9" t="str">
        <f>IF(A44=0,A43&amp;" - 1",A43&amp;" - "&amp;A44)</f>
        <v>2 - 3</v>
      </c>
      <c r="AN43" s="18">
        <f>AN42+F42+F43</f>
        <v>15.849999999976717</v>
      </c>
      <c r="AO43" s="18">
        <f>AN43*G43</f>
        <v>8.242000000283122</v>
      </c>
      <c r="AP43" s="9" t="str">
        <f>D43&amp;","&amp;C43</f>
        <v>461653.37,720905.17</v>
      </c>
    </row>
    <row r="44" spans="1:44" s="46" customFormat="1">
      <c r="A44" s="20">
        <f>A43+1</f>
        <v>3</v>
      </c>
      <c r="B44" s="44"/>
      <c r="C44" s="60">
        <v>720889.96</v>
      </c>
      <c r="D44" s="60">
        <v>461652.85</v>
      </c>
      <c r="E44" s="79"/>
      <c r="F44" s="72">
        <f>IF(C45=0,C44-$C$42,C44-C45)</f>
        <v>-0.13000000000465661</v>
      </c>
      <c r="G44" s="72">
        <f>IF(D45=0,D44-$D$42,D44-D45)</f>
        <v>21.949999999953434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21.950384962409132</v>
      </c>
      <c r="N44" s="22">
        <f>IF(F44=0,,ATAN(G44/F44))</f>
        <v>-1.5648738447880473</v>
      </c>
      <c r="O44" s="22">
        <f>ABS(DEGREES(N44))</f>
        <v>89.660666776765368</v>
      </c>
      <c r="P44" s="24" t="str">
        <f>TEXT(INT(O44),"00")</f>
        <v>89</v>
      </c>
      <c r="Q44" s="25" t="str">
        <f>TEXT((O44-P44)*60,"00")</f>
        <v>40</v>
      </c>
      <c r="R44" s="23" t="str">
        <f>IF(L44="",IF(F44&gt;0,"S","N"),"")</f>
        <v>N</v>
      </c>
      <c r="S44" s="25" t="str">
        <f>IF(L44="",IF(INT(Q44)=60,INT(P44+1),P44),"due")</f>
        <v>89</v>
      </c>
      <c r="T44" s="25" t="str">
        <f>IF(L44="",IF(INT(Q44)=60,"00",Q44),L44)</f>
        <v>40</v>
      </c>
      <c r="U44" s="24" t="str">
        <f>IF(L44="",IF(G44&gt;0,"W","E"),"")</f>
        <v>W</v>
      </c>
      <c r="V44" s="44"/>
      <c r="W44" s="22">
        <f>IF(S44="due",90*(I44+K44),S44+T44/60)</f>
        <v>89.666666666666671</v>
      </c>
      <c r="X44" s="22">
        <f>IF(R44="",W44,IF(R44="N",IF(U44="E",180+W44,180-W44),IF(U44="E",360-W44,W44)))</f>
        <v>90.333333333333329</v>
      </c>
      <c r="Y44" s="22">
        <f>RADIANS(X44)</f>
        <v>1.5766140909682109</v>
      </c>
      <c r="Z44" s="64"/>
      <c r="AA44" s="58">
        <f>-M44*COS(Y44)</f>
        <v>0.12770144284998997</v>
      </c>
      <c r="AB44" s="58">
        <f>-M44*SIN(Y44)</f>
        <v>-21.950013492921844</v>
      </c>
      <c r="AC44" s="64"/>
      <c r="AD44" s="82">
        <f>$AA$40/$M$40*M44</f>
        <v>-1.0378648003410594E-3</v>
      </c>
      <c r="AE44" s="82">
        <f>$AB$40/$M$40*M44</f>
        <v>5.66457838065162E-4</v>
      </c>
      <c r="AF44" s="22">
        <f>AA44-AD44</f>
        <v>0.12873930765033104</v>
      </c>
      <c r="AG44" s="22">
        <f>AB44-AE44</f>
        <v>-21.950579950759909</v>
      </c>
      <c r="AH44" s="64"/>
      <c r="AI44" s="25">
        <f>A44</f>
        <v>3</v>
      </c>
      <c r="AJ44" s="82">
        <f t="shared" si="1"/>
        <v>720889.95568872662</v>
      </c>
      <c r="AK44" s="82">
        <f t="shared" si="1"/>
        <v>461652.85307146446</v>
      </c>
      <c r="AL44" s="66"/>
      <c r="AM44" s="9" t="str">
        <f>IF(A45=0,A44&amp;" - 1",A44&amp;" - "&amp;A45)</f>
        <v>3 - 4</v>
      </c>
      <c r="AN44" s="18">
        <f>AN43+F43+F44</f>
        <v>30.930000000051223</v>
      </c>
      <c r="AO44" s="18">
        <f>AN44*G44</f>
        <v>678.91349999968406</v>
      </c>
      <c r="AP44" s="9" t="str">
        <f>D44&amp;","&amp;C44</f>
        <v>461652.85,720889.96</v>
      </c>
    </row>
    <row r="45" spans="1:44" s="46" customFormat="1">
      <c r="A45" s="20">
        <f>A44+1</f>
        <v>4</v>
      </c>
      <c r="B45" s="44"/>
      <c r="C45" s="60">
        <v>720890.09</v>
      </c>
      <c r="D45" s="60">
        <v>461630.9</v>
      </c>
      <c r="E45" s="79"/>
      <c r="F45" s="72">
        <f>IF(C46=0,C45-$C$42,C45-C46)</f>
        <v>-15.400000000023283</v>
      </c>
      <c r="G45" s="72">
        <f>IF(D46=0,D45-$D$42,D45-D46)</f>
        <v>-0.38999999995576218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15.404937520181074</v>
      </c>
      <c r="N45" s="22">
        <f>IF(F45=0,,ATAN(G45/F45))</f>
        <v>2.5319263501929621E-2</v>
      </c>
      <c r="O45" s="22">
        <f>ABS(DEGREES(N45))</f>
        <v>1.4506869390401922</v>
      </c>
      <c r="P45" s="24" t="str">
        <f>TEXT(INT(O45),"00")</f>
        <v>01</v>
      </c>
      <c r="Q45" s="25" t="str">
        <f>TEXT((O45-P45)*60,"00")</f>
        <v>27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27</v>
      </c>
      <c r="U45" s="24" t="str">
        <f>IF(L45="",IF(G45&gt;0,"W","E"),"")</f>
        <v>E</v>
      </c>
      <c r="V45" s="44"/>
      <c r="W45" s="22">
        <f>IF(S45="due",90*(I45+K45),S45+T45/60)</f>
        <v>1.45</v>
      </c>
      <c r="X45" s="22">
        <f>IF(R45="",W45,IF(R45="N",IF(U45="E",180+W45,180-W45),IF(U45="E",360-W45,W45)))</f>
        <v>181.45</v>
      </c>
      <c r="Y45" s="22">
        <f>RADIANS(X45)</f>
        <v>3.1668999277437107</v>
      </c>
      <c r="Z45" s="64"/>
      <c r="AA45" s="58">
        <f>-M45*COS(Y45)</f>
        <v>15.400004674762174</v>
      </c>
      <c r="AB45" s="58">
        <f>-M45*SIN(Y45)</f>
        <v>0.38981536396834815</v>
      </c>
      <c r="AC45" s="64"/>
      <c r="AD45" s="82">
        <f>$AA$40/$M$40*M45</f>
        <v>-7.2838095691850943E-4</v>
      </c>
      <c r="AE45" s="82">
        <f>$AB$40/$M$40*M45</f>
        <v>3.9754417146463259E-4</v>
      </c>
      <c r="AF45" s="22">
        <f>AA45-AD45</f>
        <v>15.400733055719092</v>
      </c>
      <c r="AG45" s="22">
        <f>AB45-AE45</f>
        <v>0.3894178197968835</v>
      </c>
      <c r="AH45" s="64"/>
      <c r="AI45" s="25">
        <f>A45</f>
        <v>4</v>
      </c>
      <c r="AJ45" s="82">
        <f t="shared" ref="AJ45" si="2">AJ44+AF44</f>
        <v>720890.08442803426</v>
      </c>
      <c r="AK45" s="82">
        <f t="shared" ref="AK45" si="3">AK44+AG44</f>
        <v>461630.9024915137</v>
      </c>
      <c r="AL45" s="66"/>
      <c r="AM45" s="9" t="str">
        <f>IF(A46=0,A45&amp;" - 1",A45&amp;" - "&amp;A46)</f>
        <v>4 - 1</v>
      </c>
      <c r="AN45" s="18">
        <f>AN44+F44+F45</f>
        <v>15.400000000023283</v>
      </c>
      <c r="AO45" s="18">
        <f>AN45*G45</f>
        <v>-6.0059999993278179</v>
      </c>
      <c r="AP45" s="9" t="str">
        <f>D45&amp;","&amp;C45</f>
        <v>461630.9,720890.09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69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71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72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657.19330000077559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328.5966500003878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1.3480299325680032E-3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54857.769332520431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55000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55000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73.949915094148594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1.3462390419824999E-3</v>
      </c>
      <c r="AB40" s="91">
        <f>SUM(AB42:AB65536)</f>
        <v>-6.9463234457778356E-5</v>
      </c>
      <c r="AC40" s="91"/>
      <c r="AD40" s="91">
        <f>SUM(AD42:AD65536)</f>
        <v>1.3462390419824999E-3</v>
      </c>
      <c r="AE40" s="91">
        <f>SUM(AE42:AE65536)</f>
        <v>-6.9463234457778356E-5</v>
      </c>
      <c r="AF40" s="91">
        <f>SUM(AF42:AF65536)</f>
        <v>0</v>
      </c>
      <c r="AG40" s="91">
        <f>SUM(AG42:AG65536)</f>
        <v>1.6653345369377348E-15</v>
      </c>
      <c r="AH40" s="92"/>
      <c r="AI40" s="93">
        <v>1</v>
      </c>
      <c r="AJ40" s="92">
        <f>AJ44+AF44</f>
        <v>720918.88910518342</v>
      </c>
      <c r="AK40" s="92">
        <f>AK44+AG44</f>
        <v>461479.13100733474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324.45999999996275</v>
      </c>
      <c r="G41" s="72">
        <f>IF(D42=0,D41-$D$41,D41-D42)</f>
        <v>971.98999999999069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1024.7140341090083</v>
      </c>
      <c r="N41" s="36">
        <f>IF(F41=0,,ATAN(G41/F41))</f>
        <v>1.2486168170081848</v>
      </c>
      <c r="O41" s="36">
        <f>ABS(DEGREES(N41))</f>
        <v>71.540473843627609</v>
      </c>
      <c r="P41" s="37" t="str">
        <f>TEXT(INT(O41),"00")</f>
        <v>71</v>
      </c>
      <c r="Q41" s="38" t="str">
        <f>TEXT((O41-P41)*60,"00")</f>
        <v>32</v>
      </c>
      <c r="R41" s="39" t="str">
        <f>IF(L41="",IF(F41&gt;0,"S","N"),"")</f>
        <v>S</v>
      </c>
      <c r="S41" s="25" t="str">
        <f>IF(L41="",IF(INT(Q41)=60,INT(P41+1),P41),"due")</f>
        <v>71</v>
      </c>
      <c r="T41" s="38" t="str">
        <f>IF(L41="",IF(INT(Q41)=60,"00",Q41),L41)</f>
        <v>32</v>
      </c>
      <c r="U41" s="40" t="str">
        <f>IF(L41="",IF(G41&gt;0,"W","E"),"")</f>
        <v>W</v>
      </c>
      <c r="V41" s="41"/>
      <c r="W41" s="22">
        <f>IF(S41="due",90*(I41+K41),S41+T41/60)</f>
        <v>71.533333333333331</v>
      </c>
      <c r="X41" s="22">
        <f>IF(R41="",W41,IF(R41="N",IF(U41="E",180+W41,180-W41),IF(U41="E",360-W41,W41)))</f>
        <v>71.533333333333331</v>
      </c>
      <c r="Y41" s="22">
        <f>RADIANS(X41)</f>
        <v>1.248492191593277</v>
      </c>
      <c r="Z41" s="64"/>
      <c r="AA41" s="58">
        <f>-M41*COS(Y41)</f>
        <v>-324.58113213701125</v>
      </c>
      <c r="AB41" s="58">
        <f>-M41*SIN(Y41)</f>
        <v>-971.94955648974587</v>
      </c>
      <c r="AC41" s="64"/>
      <c r="AD41" s="22">
        <v>0</v>
      </c>
      <c r="AE41" s="22">
        <v>0</v>
      </c>
      <c r="AF41" s="22">
        <f t="shared" ref="AF41:AG43" si="0">AA41-AD41</f>
        <v>-324.58113213701125</v>
      </c>
      <c r="AG41" s="22">
        <f t="shared" si="0"/>
        <v>-971.94955648974587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720904.16</v>
      </c>
      <c r="D42" s="60">
        <v>461478.23</v>
      </c>
      <c r="E42" s="79"/>
      <c r="F42" s="72">
        <f>IF(C43=0,C42-$C$42,C42-C43)</f>
        <v>-1.4399999999441206</v>
      </c>
      <c r="G42" s="72">
        <f>IF(D43=0,D42-$D$42,D42-D43)</f>
        <v>22.489999999990687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22.536053336807228</v>
      </c>
      <c r="N42" s="36">
        <f>IF(F42=0,,ATAN(G42/F42))</f>
        <v>-1.5068551530527488</v>
      </c>
      <c r="O42" s="36">
        <f>ABS(DEGREES(N42))</f>
        <v>86.336440607462208</v>
      </c>
      <c r="P42" s="37" t="str">
        <f>TEXT(INT(O42),"00")</f>
        <v>86</v>
      </c>
      <c r="Q42" s="38" t="str">
        <f>TEXT((O42-P42)*60,"00")</f>
        <v>20</v>
      </c>
      <c r="R42" s="39" t="str">
        <f>IF(L42="",IF(F42&gt;0,"S","N"),"")</f>
        <v>N</v>
      </c>
      <c r="S42" s="25" t="str">
        <f>IF(L42="",IF(INT(Q42)=60,INT(P42+1),P42),"due")</f>
        <v>86</v>
      </c>
      <c r="T42" s="38" t="str">
        <f>IF(L42="",IF(INT(Q42)=60,"00",Q42),L42)</f>
        <v>20</v>
      </c>
      <c r="U42" s="40" t="str">
        <f>IF(L42="",IF(G42&gt;0,"W","E"),"")</f>
        <v>W</v>
      </c>
      <c r="V42" s="44"/>
      <c r="W42" s="22">
        <f>IF(S42="due",90*(I42+K42),S42+T42/60)</f>
        <v>86.333333333333329</v>
      </c>
      <c r="X42" s="22">
        <f>IF(R42="",W42,IF(R42="N",IF(U42="E",180+W42,180-W42),IF(U42="E",360-W42,W42)))</f>
        <v>93.666666666666671</v>
      </c>
      <c r="Y42" s="22">
        <f>RADIANS(X42)</f>
        <v>1.6347917327013555</v>
      </c>
      <c r="Z42" s="64"/>
      <c r="AA42" s="58">
        <f>-M42*COS(Y42)</f>
        <v>1.4412196792012626</v>
      </c>
      <c r="AB42" s="58">
        <f>-M42*SIN(Y42)</f>
        <v>-22.489921872601141</v>
      </c>
      <c r="AC42" s="64"/>
      <c r="AD42" s="82">
        <f>$AA$40/$M$40*M42</f>
        <v>4.1026301133117191E-4</v>
      </c>
      <c r="AE42" s="82">
        <f>$AB$40/$M$40*M42</f>
        <v>-2.1168748533309752E-5</v>
      </c>
      <c r="AF42" s="22">
        <f t="shared" si="0"/>
        <v>1.4408094161899314</v>
      </c>
      <c r="AG42" s="22">
        <f t="shared" si="0"/>
        <v>-22.489900703852609</v>
      </c>
      <c r="AH42" s="63"/>
      <c r="AI42" s="38">
        <f>A42</f>
        <v>1</v>
      </c>
      <c r="AJ42" s="82">
        <f t="shared" ref="AJ42:AK44" si="1">AJ41+AF41</f>
        <v>720904.03886786301</v>
      </c>
      <c r="AK42" s="82">
        <f t="shared" si="1"/>
        <v>461478.27044351021</v>
      </c>
      <c r="AL42" s="66"/>
      <c r="AM42" s="9" t="str">
        <f>IF(A43=0,A42&amp;" - 1",A42&amp;" - "&amp;A43)</f>
        <v>1 - 2</v>
      </c>
      <c r="AN42" s="18">
        <f>F42</f>
        <v>-1.4399999999441206</v>
      </c>
      <c r="AO42" s="18">
        <f>AN42*G42</f>
        <v>-32.385599998729859</v>
      </c>
      <c r="AP42" s="9" t="str">
        <f>D42&amp;","&amp;C42</f>
        <v>461478.23,720904.16</v>
      </c>
    </row>
    <row r="43" spans="1:44">
      <c r="A43" s="20">
        <f>A42+1</f>
        <v>2</v>
      </c>
      <c r="B43" s="44"/>
      <c r="C43" s="60">
        <v>720905.6</v>
      </c>
      <c r="D43" s="60">
        <v>461455.74</v>
      </c>
      <c r="E43" s="79"/>
      <c r="F43" s="72">
        <f>IF(C44=0,C43-$C$42,C43-C44)</f>
        <v>-14.800000000046566</v>
      </c>
      <c r="G43" s="72">
        <f>IF(D44=0,D43-$D$42,D43-D44)</f>
        <v>-1.7600000000093132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14.904281264167391</v>
      </c>
      <c r="N43" s="36">
        <f>IF(F43=0,,ATAN(G43/F43))</f>
        <v>0.11836305560577107</v>
      </c>
      <c r="O43" s="36">
        <f>ABS(DEGREES(N43))</f>
        <v>6.7817035364829614</v>
      </c>
      <c r="P43" s="37" t="str">
        <f>TEXT(INT(O43),"00")</f>
        <v>06</v>
      </c>
      <c r="Q43" s="38" t="str">
        <f>TEXT((O43-P43)*60,"00")</f>
        <v>47</v>
      </c>
      <c r="R43" s="39" t="str">
        <f>IF(L43="",IF(F43&gt;0,"S","N"),"")</f>
        <v>N</v>
      </c>
      <c r="S43" s="25" t="str">
        <f>IF(L43="",IF(INT(Q43)=60,INT(P43+1),P43),"due")</f>
        <v>06</v>
      </c>
      <c r="T43" s="38" t="str">
        <f>IF(L43="",IF(INT(Q43)=60,"00",Q43),L43)</f>
        <v>47</v>
      </c>
      <c r="U43" s="40" t="str">
        <f>IF(L43="",IF(G43&gt;0,"W","E"),"")</f>
        <v>E</v>
      </c>
      <c r="V43" s="44"/>
      <c r="W43" s="22">
        <f>IF(S43="due",90*(I43+K43),S43+T43/60)</f>
        <v>6.7833333333333332</v>
      </c>
      <c r="X43" s="22">
        <f>IF(R43="",W43,IF(R43="N",IF(U43="E",180+W43,180-W43),IF(U43="E",360-W43,W43)))</f>
        <v>186.78333333333333</v>
      </c>
      <c r="Y43" s="22">
        <f>RADIANS(X43)</f>
        <v>3.2599841545167418</v>
      </c>
      <c r="Z43" s="64"/>
      <c r="AA43" s="58">
        <f>-M43*COS(Y43)</f>
        <v>14.799949930293691</v>
      </c>
      <c r="AB43" s="58">
        <f>-M43*SIN(Y43)</f>
        <v>1.7604209900506453</v>
      </c>
      <c r="AC43" s="64"/>
      <c r="AD43" s="82">
        <f>$AA$40/$M$40*M43</f>
        <v>2.7132857833528585E-4</v>
      </c>
      <c r="AE43" s="82">
        <f>$AB$40/$M$40*M43</f>
        <v>-1.4000010447063412E-5</v>
      </c>
      <c r="AF43" s="22">
        <f t="shared" si="0"/>
        <v>14.799678601715355</v>
      </c>
      <c r="AG43" s="22">
        <f t="shared" si="0"/>
        <v>1.7604349900610925</v>
      </c>
      <c r="AH43" s="64"/>
      <c r="AI43" s="25">
        <f>A43</f>
        <v>2</v>
      </c>
      <c r="AJ43" s="82">
        <f t="shared" si="1"/>
        <v>720905.47967727925</v>
      </c>
      <c r="AK43" s="82">
        <f t="shared" si="1"/>
        <v>461455.78054280637</v>
      </c>
      <c r="AL43" s="66"/>
      <c r="AM43" s="9" t="str">
        <f>IF(A44=0,A43&amp;" - 1",A43&amp;" - "&amp;A44)</f>
        <v>2 - 3</v>
      </c>
      <c r="AN43" s="18">
        <f>AN42+F42+F43</f>
        <v>-17.679999999934807</v>
      </c>
      <c r="AO43" s="18">
        <f>AN43*G43</f>
        <v>31.116800000049921</v>
      </c>
      <c r="AP43" s="9" t="str">
        <f>D43&amp;","&amp;C43</f>
        <v>461455.74,720905.6</v>
      </c>
    </row>
    <row r="44" spans="1:44" s="46" customFormat="1">
      <c r="A44" s="20">
        <f>A43+1</f>
        <v>3</v>
      </c>
      <c r="B44" s="44"/>
      <c r="C44" s="60">
        <v>720920.4</v>
      </c>
      <c r="D44" s="60">
        <v>461457.5</v>
      </c>
      <c r="E44" s="79"/>
      <c r="F44" s="72">
        <f>IF(C45=0,C44-$C$42,C44-C45)</f>
        <v>1.3900000000139698</v>
      </c>
      <c r="G44" s="72">
        <f>IF(D45=0,D44-$D$42,D44-D45)</f>
        <v>-21.590000000025611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21.634698981061529</v>
      </c>
      <c r="N44" s="22">
        <f>IF(F44=0,,ATAN(G44/F44))</f>
        <v>-1.506503401989963</v>
      </c>
      <c r="O44" s="22">
        <f>ABS(DEGREES(N44))</f>
        <v>86.316286756125351</v>
      </c>
      <c r="P44" s="24" t="str">
        <f>TEXT(INT(O44),"00")</f>
        <v>86</v>
      </c>
      <c r="Q44" s="25" t="str">
        <f>TEXT((O44-P44)*60,"00")</f>
        <v>19</v>
      </c>
      <c r="R44" s="23" t="str">
        <f>IF(L44="",IF(F44&gt;0,"S","N"),"")</f>
        <v>S</v>
      </c>
      <c r="S44" s="25" t="str">
        <f>IF(L44="",IF(INT(Q44)=60,INT(P44+1),P44),"due")</f>
        <v>86</v>
      </c>
      <c r="T44" s="25" t="str">
        <f>IF(L44="",IF(INT(Q44)=60,"00",Q44),L44)</f>
        <v>19</v>
      </c>
      <c r="U44" s="24" t="str">
        <f>IF(L44="",IF(G44&gt;0,"W","E"),"")</f>
        <v>E</v>
      </c>
      <c r="V44" s="44"/>
      <c r="W44" s="22">
        <f>IF(S44="due",90*(I44+K44),S44+T44/60)</f>
        <v>86.316666666666663</v>
      </c>
      <c r="X44" s="22">
        <f>IF(R44="",W44,IF(R44="N",IF(U44="E",180+W44,180-W44),IF(U44="E",360-W44,W44)))</f>
        <v>273.68333333333334</v>
      </c>
      <c r="Y44" s="22">
        <f>RADIANS(X44)</f>
        <v>4.776675274499814</v>
      </c>
      <c r="Z44" s="64"/>
      <c r="AA44" s="58">
        <f>-M44*COS(Y44)</f>
        <v>-1.3898568433904284</v>
      </c>
      <c r="AB44" s="58">
        <f>-M44*SIN(Y44)</f>
        <v>21.590009216209836</v>
      </c>
      <c r="AC44" s="64"/>
      <c r="AD44" s="82">
        <f>$AA$40/$M$40*M44</f>
        <v>3.9385408884869214E-4</v>
      </c>
      <c r="AE44" s="82">
        <f>$AB$40/$M$40*M44</f>
        <v>-2.0322081044063946E-5</v>
      </c>
      <c r="AF44" s="22">
        <f>AA44-AD44</f>
        <v>-1.390250697479277</v>
      </c>
      <c r="AG44" s="22">
        <f>AB44-AE44</f>
        <v>21.590029538290882</v>
      </c>
      <c r="AH44" s="64"/>
      <c r="AI44" s="25">
        <f>A44</f>
        <v>3</v>
      </c>
      <c r="AJ44" s="82">
        <f t="shared" si="1"/>
        <v>720920.27935588092</v>
      </c>
      <c r="AK44" s="82">
        <f t="shared" si="1"/>
        <v>461457.54097779642</v>
      </c>
      <c r="AL44" s="66"/>
      <c r="AM44" s="9" t="str">
        <f>IF(A45=0,A44&amp;" - 1",A44&amp;" - "&amp;A45)</f>
        <v>3 - 4</v>
      </c>
      <c r="AN44" s="18">
        <f>AN43+F43+F44</f>
        <v>-31.089999999967404</v>
      </c>
      <c r="AO44" s="18">
        <f>AN44*G44</f>
        <v>671.23310000009246</v>
      </c>
      <c r="AP44" s="9" t="str">
        <f>D44&amp;","&amp;C44</f>
        <v>461457.5,720920.4</v>
      </c>
    </row>
    <row r="45" spans="1:44" s="46" customFormat="1">
      <c r="A45" s="20">
        <f>A44+1</f>
        <v>4</v>
      </c>
      <c r="B45" s="44"/>
      <c r="C45" s="60">
        <v>720919.01</v>
      </c>
      <c r="D45" s="60">
        <v>461479.09</v>
      </c>
      <c r="E45" s="79"/>
      <c r="F45" s="72">
        <f>IF(C46=0,C45-$C$42,C45-C46)</f>
        <v>14.849999999976717</v>
      </c>
      <c r="G45" s="72">
        <f>IF(D46=0,D45-$D$42,D45-D46)</f>
        <v>0.86000000004423782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14.874881512112443</v>
      </c>
      <c r="N45" s="22">
        <f>IF(F45=0,,ATAN(G45/F45))</f>
        <v>5.7847844601873533E-2</v>
      </c>
      <c r="O45" s="22">
        <f>ABS(DEGREES(N45))</f>
        <v>3.3144373496159956</v>
      </c>
      <c r="P45" s="24" t="str">
        <f>TEXT(INT(O45),"00")</f>
        <v>03</v>
      </c>
      <c r="Q45" s="25" t="str">
        <f>TEXT((O45-P45)*60,"00")</f>
        <v>19</v>
      </c>
      <c r="R45" s="23" t="str">
        <f>IF(L45="",IF(F45&gt;0,"S","N"),"")</f>
        <v>S</v>
      </c>
      <c r="S45" s="25" t="str">
        <f>IF(L45="",IF(INT(Q45)=60,INT(P45+1),P45),"due")</f>
        <v>03</v>
      </c>
      <c r="T45" s="25" t="str">
        <f>IF(L45="",IF(INT(Q45)=60,"00",Q45),L45)</f>
        <v>19</v>
      </c>
      <c r="U45" s="24" t="str">
        <f>IF(L45="",IF(G45&gt;0,"W","E"),"")</f>
        <v>W</v>
      </c>
      <c r="V45" s="44"/>
      <c r="W45" s="22">
        <f>IF(S45="due",90*(I45+K45),S45+T45/60)</f>
        <v>3.3166666666666664</v>
      </c>
      <c r="X45" s="22">
        <f>IF(R45="",W45,IF(R45="N",IF(U45="E",180+W45,180-W45),IF(U45="E",360-W45,W45)))</f>
        <v>3.3166666666666664</v>
      </c>
      <c r="Y45" s="22">
        <f>RADIANS(X45)</f>
        <v>5.7886753524478592E-2</v>
      </c>
      <c r="Z45" s="64"/>
      <c r="AA45" s="58">
        <f>-M45*COS(Y45)</f>
        <v>-14.849966527062543</v>
      </c>
      <c r="AB45" s="58">
        <f>-M45*SIN(Y45)</f>
        <v>-0.86057779689379732</v>
      </c>
      <c r="AC45" s="64"/>
      <c r="AD45" s="82">
        <f>$AA$40/$M$40*M45</f>
        <v>2.7079336346735004E-4</v>
      </c>
      <c r="AE45" s="82">
        <f>$AB$40/$M$40*M45</f>
        <v>-1.3972394433341241E-5</v>
      </c>
      <c r="AF45" s="22">
        <f>AA45-AD45</f>
        <v>-14.850237320426011</v>
      </c>
      <c r="AG45" s="22">
        <f>AB45-AE45</f>
        <v>-0.86056382449936397</v>
      </c>
      <c r="AH45" s="64"/>
      <c r="AI45" s="25">
        <f>A45</f>
        <v>4</v>
      </c>
      <c r="AJ45" s="82">
        <f t="shared" ref="AJ45" si="2">AJ44+AF44</f>
        <v>720918.88910518342</v>
      </c>
      <c r="AK45" s="82">
        <f t="shared" ref="AK45" si="3">AK44+AG44</f>
        <v>461479.13100733474</v>
      </c>
      <c r="AL45" s="66"/>
      <c r="AM45" s="9" t="str">
        <f>IF(A46=0,A45&amp;" - 1",A45&amp;" - "&amp;A46)</f>
        <v>4 - 1</v>
      </c>
      <c r="AN45" s="18">
        <f>AN44+F44+F45</f>
        <v>-14.849999999976717</v>
      </c>
      <c r="AO45" s="18">
        <f>AN45*G45</f>
        <v>-12.771000000636908</v>
      </c>
      <c r="AP45" s="9" t="str">
        <f>D45&amp;","&amp;C45</f>
        <v>461479.09,720919.01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73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74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71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75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462459.22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625.87370000003614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312.93685000001807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2.6086737700853893E-3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27516.991759173878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28000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28000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71.782854633812704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-2.3538255740002123E-3</v>
      </c>
      <c r="AB40" s="91">
        <f>SUM(AB42:AB65536)</f>
        <v>1.1245817026406257E-3</v>
      </c>
      <c r="AC40" s="91"/>
      <c r="AD40" s="91">
        <f>SUM(AD42:AD65536)</f>
        <v>-2.3538255740002123E-3</v>
      </c>
      <c r="AE40" s="91">
        <f>SUM(AE42:AE65536)</f>
        <v>1.1245817026406257E-3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720905.00587831694</v>
      </c>
      <c r="AK40" s="92">
        <f>AK44+AG44</f>
        <v>461499.751786771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462459.22</v>
      </c>
      <c r="E41" s="78"/>
      <c r="F41" s="72">
        <f>IF(C42=0,C41-$C$41,C41-C42)</f>
        <v>324.45999999996275</v>
      </c>
      <c r="G41" s="72">
        <f>IF(D42=0,D41-$D$41,D41-D42)</f>
        <v>980.98999999999069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1033.2548919312976</v>
      </c>
      <c r="N41" s="36">
        <f>IF(F41=0,,ATAN(G41/F41))</f>
        <v>1.2513748157871238</v>
      </c>
      <c r="O41" s="36">
        <f>ABS(DEGREES(N41))</f>
        <v>71.698495533563062</v>
      </c>
      <c r="P41" s="37" t="str">
        <f>TEXT(INT(O41),"00")</f>
        <v>71</v>
      </c>
      <c r="Q41" s="38" t="str">
        <f>TEXT((O41-P41)*60,"00")</f>
        <v>42</v>
      </c>
      <c r="R41" s="39" t="str">
        <f>IF(L41="",IF(F41&gt;0,"S","N"),"")</f>
        <v>S</v>
      </c>
      <c r="S41" s="25" t="str">
        <f>IF(L41="",IF(INT(Q41)=60,INT(P41+1),P41),"due")</f>
        <v>71</v>
      </c>
      <c r="T41" s="38" t="str">
        <f>IF(L41="",IF(INT(Q41)=60,"00",Q41),L41)</f>
        <v>42</v>
      </c>
      <c r="U41" s="40" t="str">
        <f>IF(L41="",IF(G41&gt;0,"W","E"),"")</f>
        <v>W</v>
      </c>
      <c r="V41" s="41"/>
      <c r="W41" s="22">
        <f>IF(S41="due",90*(I41+K41),S41+T41/60)</f>
        <v>71.7</v>
      </c>
      <c r="X41" s="22">
        <f>IF(R41="",W41,IF(R41="N",IF(U41="E",180+W41,180-W41),IF(U41="E",360-W41,W41)))</f>
        <v>71.7</v>
      </c>
      <c r="Y41" s="22">
        <f>RADIANS(X41)</f>
        <v>1.2514010736799344</v>
      </c>
      <c r="Z41" s="64"/>
      <c r="AA41" s="58">
        <f>-M41*COS(Y41)</f>
        <v>-324.43424115784364</v>
      </c>
      <c r="AB41" s="58">
        <f>-M41*SIN(Y41)</f>
        <v>-980.99851929770603</v>
      </c>
      <c r="AC41" s="64"/>
      <c r="AD41" s="22">
        <v>0</v>
      </c>
      <c r="AE41" s="22">
        <v>0</v>
      </c>
      <c r="AF41" s="22">
        <f t="shared" ref="AF41:AG43" si="0">AA41-AD41</f>
        <v>-324.43424115784364</v>
      </c>
      <c r="AG41" s="22">
        <f t="shared" si="0"/>
        <v>-980.99851929770603</v>
      </c>
      <c r="AH41" s="63"/>
      <c r="AI41" s="36" t="str">
        <f>A41</f>
        <v>BLLM 1</v>
      </c>
      <c r="AJ41" s="36">
        <f>C41</f>
        <v>721228.62</v>
      </c>
      <c r="AK41" s="36">
        <f>D41</f>
        <v>462459.22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720904.16</v>
      </c>
      <c r="D42" s="60">
        <v>461478.23</v>
      </c>
      <c r="E42" s="79"/>
      <c r="F42" s="72">
        <f>IF(C43=0,C42-$C$42,C42-C43)</f>
        <v>-14.849999999976717</v>
      </c>
      <c r="G42" s="72">
        <f>IF(D43=0,D42-$D$42,D42-D43)</f>
        <v>-0.86000000004423782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14.874881512112443</v>
      </c>
      <c r="N42" s="36">
        <f>IF(F42=0,,ATAN(G42/F42))</f>
        <v>5.7847844601873533E-2</v>
      </c>
      <c r="O42" s="36">
        <f>ABS(DEGREES(N42))</f>
        <v>3.3144373496159956</v>
      </c>
      <c r="P42" s="37" t="str">
        <f>TEXT(INT(O42),"00")</f>
        <v>03</v>
      </c>
      <c r="Q42" s="38" t="str">
        <f>TEXT((O42-P42)*60,"00")</f>
        <v>19</v>
      </c>
      <c r="R42" s="39" t="str">
        <f>IF(L42="",IF(F42&gt;0,"S","N"),"")</f>
        <v>N</v>
      </c>
      <c r="S42" s="25" t="str">
        <f>IF(L42="",IF(INT(Q42)=60,INT(P42+1),P42),"due")</f>
        <v>03</v>
      </c>
      <c r="T42" s="38" t="str">
        <f>IF(L42="",IF(INT(Q42)=60,"00",Q42),L42)</f>
        <v>19</v>
      </c>
      <c r="U42" s="40" t="str">
        <f>IF(L42="",IF(G42&gt;0,"W","E"),"")</f>
        <v>E</v>
      </c>
      <c r="V42" s="44"/>
      <c r="W42" s="22">
        <f>IF(S42="due",90*(I42+K42),S42+T42/60)</f>
        <v>3.3166666666666664</v>
      </c>
      <c r="X42" s="22">
        <f>IF(R42="",W42,IF(R42="N",IF(U42="E",180+W42,180-W42),IF(U42="E",360-W42,W42)))</f>
        <v>183.31666666666666</v>
      </c>
      <c r="Y42" s="22">
        <f>RADIANS(X42)</f>
        <v>3.1994794071142718</v>
      </c>
      <c r="Z42" s="64"/>
      <c r="AA42" s="58">
        <f>-M42*COS(Y42)</f>
        <v>14.849966527062543</v>
      </c>
      <c r="AB42" s="58">
        <f>-M42*SIN(Y42)</f>
        <v>0.8605777968937971</v>
      </c>
      <c r="AC42" s="64"/>
      <c r="AD42" s="82">
        <f>$AA$40/$M$40*M42</f>
        <v>-4.8776099379225157E-4</v>
      </c>
      <c r="AE42" s="82">
        <f>$AB$40/$M$40*M42</f>
        <v>2.3303642161911719E-4</v>
      </c>
      <c r="AF42" s="22">
        <f t="shared" si="0"/>
        <v>14.850454288056335</v>
      </c>
      <c r="AG42" s="22">
        <f t="shared" si="0"/>
        <v>0.86034476047217801</v>
      </c>
      <c r="AH42" s="63"/>
      <c r="AI42" s="38">
        <f>A42</f>
        <v>1</v>
      </c>
      <c r="AJ42" s="82">
        <f t="shared" ref="AJ42:AK44" si="1">AJ41+AF41</f>
        <v>720904.18575884216</v>
      </c>
      <c r="AK42" s="82">
        <f t="shared" si="1"/>
        <v>461478.22148070228</v>
      </c>
      <c r="AL42" s="66"/>
      <c r="AM42" s="9" t="str">
        <f>IF(A43=0,A42&amp;" - 1",A42&amp;" - "&amp;A43)</f>
        <v>1 - 2</v>
      </c>
      <c r="AN42" s="18">
        <f>F42</f>
        <v>-14.849999999976717</v>
      </c>
      <c r="AO42" s="18">
        <f>AN42*G42</f>
        <v>12.771000000636908</v>
      </c>
      <c r="AP42" s="9" t="str">
        <f>D42&amp;","&amp;C42</f>
        <v>461478.23,720904.16</v>
      </c>
    </row>
    <row r="43" spans="1:44">
      <c r="A43" s="20">
        <f>A42+1</f>
        <v>2</v>
      </c>
      <c r="B43" s="44"/>
      <c r="C43" s="60">
        <v>720919.01</v>
      </c>
      <c r="D43" s="60">
        <v>461479.09</v>
      </c>
      <c r="E43" s="79"/>
      <c r="F43" s="72">
        <f>IF(C44=0,C43-$C$42,C43-C44)</f>
        <v>-1.25</v>
      </c>
      <c r="G43" s="72">
        <f>IF(D44=0,D43-$D$42,D43-D44)</f>
        <v>-20.029999999969732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20.068966091923805</v>
      </c>
      <c r="N43" s="36">
        <f>IF(F43=0,,ATAN(G43/F43))</f>
        <v>1.5084707626879854</v>
      </c>
      <c r="O43" s="36">
        <f>ABS(DEGREES(N43))</f>
        <v>86.429008220901935</v>
      </c>
      <c r="P43" s="37" t="str">
        <f>TEXT(INT(O43),"00")</f>
        <v>86</v>
      </c>
      <c r="Q43" s="38" t="str">
        <f>TEXT((O43-P43)*60,"00")</f>
        <v>26</v>
      </c>
      <c r="R43" s="39" t="str">
        <f>IF(L43="",IF(F43&gt;0,"S","N"),"")</f>
        <v>N</v>
      </c>
      <c r="S43" s="25" t="str">
        <f>IF(L43="",IF(INT(Q43)=60,INT(P43+1),P43),"due")</f>
        <v>86</v>
      </c>
      <c r="T43" s="38" t="str">
        <f>IF(L43="",IF(INT(Q43)=60,"00",Q43),L43)</f>
        <v>26</v>
      </c>
      <c r="U43" s="40" t="str">
        <f>IF(L43="",IF(G43&gt;0,"W","E"),"")</f>
        <v>E</v>
      </c>
      <c r="V43" s="44"/>
      <c r="W43" s="22">
        <f>IF(S43="due",90*(I43+K43),S43+T43/60)</f>
        <v>86.433333333333337</v>
      </c>
      <c r="X43" s="22">
        <f>IF(R43="",W43,IF(R43="N",IF(U43="E",180+W43,180-W43),IF(U43="E",360-W43,W43)))</f>
        <v>266.43333333333334</v>
      </c>
      <c r="Y43" s="22">
        <f>RADIANS(X43)</f>
        <v>4.650138903730225</v>
      </c>
      <c r="Z43" s="64"/>
      <c r="AA43" s="58">
        <f>-M43*COS(Y43)</f>
        <v>1.2484879827674669</v>
      </c>
      <c r="AB43" s="58">
        <f>-M43*SIN(Y43)</f>
        <v>20.03009430221617</v>
      </c>
      <c r="AC43" s="64"/>
      <c r="AD43" s="82">
        <f>$AA$40/$M$40*M43</f>
        <v>-6.580797862093087E-4</v>
      </c>
      <c r="AE43" s="82">
        <f>$AB$40/$M$40*M43</f>
        <v>3.1440923007346704E-4</v>
      </c>
      <c r="AF43" s="22">
        <f t="shared" si="0"/>
        <v>1.2491460625536761</v>
      </c>
      <c r="AG43" s="22">
        <f t="shared" si="0"/>
        <v>20.029779892986095</v>
      </c>
      <c r="AH43" s="64"/>
      <c r="AI43" s="25">
        <f>A43</f>
        <v>2</v>
      </c>
      <c r="AJ43" s="82">
        <f t="shared" si="1"/>
        <v>720919.03621313022</v>
      </c>
      <c r="AK43" s="82">
        <f t="shared" si="1"/>
        <v>461479.08182546275</v>
      </c>
      <c r="AL43" s="66"/>
      <c r="AM43" s="9" t="str">
        <f>IF(A44=0,A43&amp;" - 1",A43&amp;" - "&amp;A44)</f>
        <v>2 - 3</v>
      </c>
      <c r="AN43" s="18">
        <f>AN42+F42+F43</f>
        <v>-30.949999999953434</v>
      </c>
      <c r="AO43" s="18">
        <f>AN43*G43</f>
        <v>619.92849999813052</v>
      </c>
      <c r="AP43" s="9" t="str">
        <f>D43&amp;","&amp;C43</f>
        <v>461479.09,720919.01</v>
      </c>
    </row>
    <row r="44" spans="1:44" s="46" customFormat="1">
      <c r="A44" s="20">
        <f>A43+1</f>
        <v>3</v>
      </c>
      <c r="B44" s="44"/>
      <c r="C44" s="60">
        <v>720920.26</v>
      </c>
      <c r="D44" s="60">
        <v>461499.12</v>
      </c>
      <c r="E44" s="79"/>
      <c r="F44" s="72">
        <f>IF(C45=0,C44-$C$42,C44-C45)</f>
        <v>15.28000000002794</v>
      </c>
      <c r="G44" s="72">
        <f>IF(D45=0,D44-$D$42,D44-D45)</f>
        <v>-0.64000000001396984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15.293397268130835</v>
      </c>
      <c r="N44" s="22">
        <f>IF(F44=0,,ATAN(G44/F44))</f>
        <v>-4.1860349130825342E-2</v>
      </c>
      <c r="O44" s="22">
        <f>ABS(DEGREES(N44))</f>
        <v>2.3984213341404161</v>
      </c>
      <c r="P44" s="24" t="str">
        <f>TEXT(INT(O44),"00")</f>
        <v>02</v>
      </c>
      <c r="Q44" s="25" t="str">
        <f>TEXT((O44-P44)*60,"00")</f>
        <v>24</v>
      </c>
      <c r="R44" s="23" t="str">
        <f>IF(L44="",IF(F44&gt;0,"S","N"),"")</f>
        <v>S</v>
      </c>
      <c r="S44" s="25" t="str">
        <f>IF(L44="",IF(INT(Q44)=60,INT(P44+1),P44),"due")</f>
        <v>02</v>
      </c>
      <c r="T44" s="25" t="str">
        <f>IF(L44="",IF(INT(Q44)=60,"00",Q44),L44)</f>
        <v>24</v>
      </c>
      <c r="U44" s="24" t="str">
        <f>IF(L44="",IF(G44&gt;0,"W","E"),"")</f>
        <v>E</v>
      </c>
      <c r="V44" s="44"/>
      <c r="W44" s="22">
        <f>IF(S44="due",90*(I44+K44),S44+T44/60)</f>
        <v>2.4</v>
      </c>
      <c r="X44" s="22">
        <f>IF(R44="",W44,IF(R44="N",IF(U44="E",180+W44,180-W44),IF(U44="E",360-W44,W44)))</f>
        <v>357.6</v>
      </c>
      <c r="Y44" s="22">
        <f>RADIANS(X44)</f>
        <v>6.2412974051317232</v>
      </c>
      <c r="Z44" s="64"/>
      <c r="AA44" s="58">
        <f>-M44*COS(Y44)</f>
        <v>-15.27998236036103</v>
      </c>
      <c r="AB44" s="58">
        <f>-M44*SIN(Y44)</f>
        <v>0.64042100834332549</v>
      </c>
      <c r="AC44" s="64"/>
      <c r="AD44" s="82">
        <f>$AA$40/$M$40*M44</f>
        <v>-5.0148450889433971E-4</v>
      </c>
      <c r="AE44" s="82">
        <f>$AB$40/$M$40*M44</f>
        <v>2.3959307311878316E-4</v>
      </c>
      <c r="AF44" s="22">
        <f>AA44-AD44</f>
        <v>-15.279480875852135</v>
      </c>
      <c r="AG44" s="22">
        <f>AB44-AE44</f>
        <v>0.64018141527020667</v>
      </c>
      <c r="AH44" s="64"/>
      <c r="AI44" s="25">
        <f>A44</f>
        <v>3</v>
      </c>
      <c r="AJ44" s="82">
        <f t="shared" si="1"/>
        <v>720920.28535919276</v>
      </c>
      <c r="AK44" s="82">
        <f t="shared" si="1"/>
        <v>461499.11160535575</v>
      </c>
      <c r="AL44" s="66"/>
      <c r="AM44" s="9" t="str">
        <f>IF(A45=0,A44&amp;" - 1",A44&amp;" - "&amp;A45)</f>
        <v>3 - 4</v>
      </c>
      <c r="AN44" s="18">
        <f>AN43+F43+F44</f>
        <v>-16.919999999925494</v>
      </c>
      <c r="AO44" s="18">
        <f>AN44*G44</f>
        <v>10.828800000188686</v>
      </c>
      <c r="AP44" s="9" t="str">
        <f>D44&amp;","&amp;C44</f>
        <v>461499.12,720920.26</v>
      </c>
    </row>
    <row r="45" spans="1:44" s="46" customFormat="1">
      <c r="A45" s="20">
        <f>A44+1</f>
        <v>4</v>
      </c>
      <c r="B45" s="44"/>
      <c r="C45" s="60">
        <v>720904.98</v>
      </c>
      <c r="D45" s="60">
        <v>461499.76</v>
      </c>
      <c r="E45" s="79"/>
      <c r="F45" s="72">
        <f>IF(C46=0,C45-$C$42,C45-C46)</f>
        <v>0.81999999994877726</v>
      </c>
      <c r="G45" s="72">
        <f>IF(D46=0,D45-$D$42,D45-D46)</f>
        <v>21.53000000002794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21.545609761645618</v>
      </c>
      <c r="N45" s="22">
        <f>IF(F45=0,,ATAN(G45/F45))</f>
        <v>1.5327283354029215</v>
      </c>
      <c r="O45" s="22">
        <f>ABS(DEGREES(N45))</f>
        <v>87.818864758699476</v>
      </c>
      <c r="P45" s="24" t="str">
        <f>TEXT(INT(O45),"00")</f>
        <v>87</v>
      </c>
      <c r="Q45" s="25" t="str">
        <f>TEXT((O45-P45)*60,"00")</f>
        <v>49</v>
      </c>
      <c r="R45" s="23" t="str">
        <f>IF(L45="",IF(F45&gt;0,"S","N"),"")</f>
        <v>S</v>
      </c>
      <c r="S45" s="25" t="str">
        <f>IF(L45="",IF(INT(Q45)=60,INT(P45+1),P45),"due")</f>
        <v>87</v>
      </c>
      <c r="T45" s="25" t="str">
        <f>IF(L45="",IF(INT(Q45)=60,"00",Q45),L45)</f>
        <v>49</v>
      </c>
      <c r="U45" s="24" t="str">
        <f>IF(L45="",IF(G45&gt;0,"W","E"),"")</f>
        <v>W</v>
      </c>
      <c r="V45" s="44"/>
      <c r="W45" s="22">
        <f>IF(S45="due",90*(I45+K45),S45+T45/60)</f>
        <v>87.816666666666663</v>
      </c>
      <c r="X45" s="22">
        <f>IF(R45="",W45,IF(R45="N",IF(U45="E",180+W45,180-W45),IF(U45="E",360-W45,W45)))</f>
        <v>87.816666666666663</v>
      </c>
      <c r="Y45" s="22">
        <f>RADIANS(X45)</f>
        <v>1.5326899714596871</v>
      </c>
      <c r="Z45" s="64"/>
      <c r="AA45" s="58">
        <f>-M45*COS(Y45)</f>
        <v>-0.82082597504297949</v>
      </c>
      <c r="AB45" s="58">
        <f>-M45*SIN(Y45)</f>
        <v>-21.52996852575065</v>
      </c>
      <c r="AC45" s="64"/>
      <c r="AD45" s="82">
        <f>$AA$40/$M$40*M45</f>
        <v>-7.0650028510431222E-4</v>
      </c>
      <c r="AE45" s="82">
        <f>$AB$40/$M$40*M45</f>
        <v>3.3754297782925835E-4</v>
      </c>
      <c r="AF45" s="22">
        <f>AA45-AD45</f>
        <v>-0.82011947475787517</v>
      </c>
      <c r="AG45" s="22">
        <f>AB45-AE45</f>
        <v>-21.530306068728478</v>
      </c>
      <c r="AH45" s="64"/>
      <c r="AI45" s="25">
        <f>A45</f>
        <v>4</v>
      </c>
      <c r="AJ45" s="82">
        <f t="shared" ref="AJ45" si="2">AJ44+AF44</f>
        <v>720905.00587831694</v>
      </c>
      <c r="AK45" s="82">
        <f t="shared" ref="AK45" si="3">AK44+AG44</f>
        <v>461499.751786771</v>
      </c>
      <c r="AL45" s="66"/>
      <c r="AM45" s="9" t="str">
        <f>IF(A46=0,A45&amp;" - 1",A45&amp;" - "&amp;A46)</f>
        <v>4 - 1</v>
      </c>
      <c r="AN45" s="18">
        <f>AN44+F44+F45</f>
        <v>-0.81999999994877726</v>
      </c>
      <c r="AO45" s="18">
        <f>AN45*G45</f>
        <v>-17.654599998920084</v>
      </c>
      <c r="AP45" s="9" t="str">
        <f>D45&amp;","&amp;C45</f>
        <v>461499.76,720904.98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76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77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71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78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639.64650000168729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319.82325000084364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2.7796190098309534E-3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26157.018617436341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26000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26000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72.706546189528211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-1.8744040043401355E-3</v>
      </c>
      <c r="AB40" s="91">
        <f>SUM(AB42:AB65536)</f>
        <v>2.0525329396448855E-3</v>
      </c>
      <c r="AC40" s="91"/>
      <c r="AD40" s="91">
        <f>SUM(AD42:AD65536)</f>
        <v>-1.8744040043401353E-3</v>
      </c>
      <c r="AE40" s="91">
        <f>SUM(AE42:AE65536)</f>
        <v>2.0525329396448859E-3</v>
      </c>
      <c r="AF40" s="91">
        <f>SUM(AF42:AF65536)</f>
        <v>0</v>
      </c>
      <c r="AG40" s="91">
        <f>SUM(AG42:AG65536)</f>
        <v>1.5543122344752192E-15</v>
      </c>
      <c r="AH40" s="92"/>
      <c r="AI40" s="93">
        <v>1</v>
      </c>
      <c r="AJ40" s="92">
        <f>AJ44+AF44</f>
        <v>720888.95848503511</v>
      </c>
      <c r="AK40" s="92">
        <f>AK44+AG44</f>
        <v>461478.16997610172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324.45999999996275</v>
      </c>
      <c r="G41" s="72">
        <f>IF(D42=0,D41-$D$41,D41-D42)</f>
        <v>971.98999999999069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1024.7140341090083</v>
      </c>
      <c r="N41" s="36">
        <f>IF(F41=0,,ATAN(G41/F41))</f>
        <v>1.2486168170081848</v>
      </c>
      <c r="O41" s="36">
        <f>ABS(DEGREES(N41))</f>
        <v>71.540473843627609</v>
      </c>
      <c r="P41" s="37" t="str">
        <f>TEXT(INT(O41),"00")</f>
        <v>71</v>
      </c>
      <c r="Q41" s="38" t="str">
        <f>TEXT((O41-P41)*60,"00")</f>
        <v>32</v>
      </c>
      <c r="R41" s="39" t="str">
        <f>IF(L41="",IF(F41&gt;0,"S","N"),"")</f>
        <v>S</v>
      </c>
      <c r="S41" s="25" t="str">
        <f>IF(L41="",IF(INT(Q41)=60,INT(P41+1),P41),"due")</f>
        <v>71</v>
      </c>
      <c r="T41" s="38" t="str">
        <f>IF(L41="",IF(INT(Q41)=60,"00",Q41),L41)</f>
        <v>32</v>
      </c>
      <c r="U41" s="40" t="str">
        <f>IF(L41="",IF(G41&gt;0,"W","E"),"")</f>
        <v>W</v>
      </c>
      <c r="V41" s="41"/>
      <c r="W41" s="22">
        <f>IF(S41="due",90*(I41+K41),S41+T41/60)</f>
        <v>71.533333333333331</v>
      </c>
      <c r="X41" s="22">
        <f>IF(R41="",W41,IF(R41="N",IF(U41="E",180+W41,180-W41),IF(U41="E",360-W41,W41)))</f>
        <v>71.533333333333331</v>
      </c>
      <c r="Y41" s="22">
        <f>RADIANS(X41)</f>
        <v>1.248492191593277</v>
      </c>
      <c r="Z41" s="64"/>
      <c r="AA41" s="58">
        <f>-M41*COS(Y41)</f>
        <v>-324.58113213701125</v>
      </c>
      <c r="AB41" s="58">
        <f>-M41*SIN(Y41)</f>
        <v>-971.94955648974587</v>
      </c>
      <c r="AC41" s="64"/>
      <c r="AD41" s="22">
        <v>0</v>
      </c>
      <c r="AE41" s="22">
        <v>0</v>
      </c>
      <c r="AF41" s="22">
        <f t="shared" ref="AF41:AG43" si="0">AA41-AD41</f>
        <v>-324.58113213701125</v>
      </c>
      <c r="AG41" s="22">
        <f t="shared" si="0"/>
        <v>-971.94955648974587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720904.16</v>
      </c>
      <c r="D42" s="60">
        <v>461478.23</v>
      </c>
      <c r="E42" s="79"/>
      <c r="F42" s="72">
        <f>IF(C43=0,C42-$C$42,C42-C43)</f>
        <v>-0.81999999994877726</v>
      </c>
      <c r="G42" s="72">
        <f>IF(D43=0,D42-$D$42,D42-D43)</f>
        <v>-21.53000000002794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21.545609761645618</v>
      </c>
      <c r="N42" s="36">
        <f>IF(F42=0,,ATAN(G42/F42))</f>
        <v>1.5327283354029215</v>
      </c>
      <c r="O42" s="36">
        <f>ABS(DEGREES(N42))</f>
        <v>87.818864758699476</v>
      </c>
      <c r="P42" s="37" t="str">
        <f>TEXT(INT(O42),"00")</f>
        <v>87</v>
      </c>
      <c r="Q42" s="38" t="str">
        <f>TEXT((O42-P42)*60,"00")</f>
        <v>49</v>
      </c>
      <c r="R42" s="39" t="str">
        <f>IF(L42="",IF(F42&gt;0,"S","N"),"")</f>
        <v>N</v>
      </c>
      <c r="S42" s="25" t="str">
        <f>IF(L42="",IF(INT(Q42)=60,INT(P42+1),P42),"due")</f>
        <v>87</v>
      </c>
      <c r="T42" s="38" t="str">
        <f>IF(L42="",IF(INT(Q42)=60,"00",Q42),L42)</f>
        <v>49</v>
      </c>
      <c r="U42" s="40" t="str">
        <f>IF(L42="",IF(G42&gt;0,"W","E"),"")</f>
        <v>E</v>
      </c>
      <c r="V42" s="44"/>
      <c r="W42" s="22">
        <f>IF(S42="due",90*(I42+K42),S42+T42/60)</f>
        <v>87.816666666666663</v>
      </c>
      <c r="X42" s="22">
        <f>IF(R42="",W42,IF(R42="N",IF(U42="E",180+W42,180-W42),IF(U42="E",360-W42,W42)))</f>
        <v>267.81666666666666</v>
      </c>
      <c r="Y42" s="22">
        <f>RADIANS(X42)</f>
        <v>4.6742826250494804</v>
      </c>
      <c r="Z42" s="64"/>
      <c r="AA42" s="58">
        <f>-M42*COS(Y42)</f>
        <v>0.8208259750429775</v>
      </c>
      <c r="AB42" s="58">
        <f>-M42*SIN(Y42)</f>
        <v>21.52996852575065</v>
      </c>
      <c r="AC42" s="64"/>
      <c r="AD42" s="82">
        <f>$AA$40/$M$40*M42</f>
        <v>-5.5545448559616846E-4</v>
      </c>
      <c r="AE42" s="82">
        <f>$AB$40/$M$40*M42</f>
        <v>6.0824060635796494E-4</v>
      </c>
      <c r="AF42" s="22">
        <f t="shared" si="0"/>
        <v>0.82138142952857363</v>
      </c>
      <c r="AG42" s="22">
        <f t="shared" si="0"/>
        <v>21.529360285144293</v>
      </c>
      <c r="AH42" s="63"/>
      <c r="AI42" s="38">
        <f>A42</f>
        <v>1</v>
      </c>
      <c r="AJ42" s="82">
        <f t="shared" ref="AJ42:AK44" si="1">AJ41+AF41</f>
        <v>720904.03886786301</v>
      </c>
      <c r="AK42" s="82">
        <f t="shared" si="1"/>
        <v>461478.27044351021</v>
      </c>
      <c r="AL42" s="66"/>
      <c r="AM42" s="9" t="str">
        <f>IF(A43=0,A42&amp;" - 1",A42&amp;" - "&amp;A43)</f>
        <v>1 - 2</v>
      </c>
      <c r="AN42" s="18">
        <f>F42</f>
        <v>-0.81999999994877726</v>
      </c>
      <c r="AO42" s="18">
        <f>AN42*G42</f>
        <v>17.654599998920084</v>
      </c>
      <c r="AP42" s="9" t="str">
        <f>D42&amp;","&amp;C42</f>
        <v>461478.23,720904.16</v>
      </c>
    </row>
    <row r="43" spans="1:44">
      <c r="A43" s="20">
        <f>A42+1</f>
        <v>2</v>
      </c>
      <c r="B43" s="44"/>
      <c r="C43" s="60">
        <v>720904.98</v>
      </c>
      <c r="D43" s="60">
        <v>461499.76</v>
      </c>
      <c r="E43" s="79"/>
      <c r="F43" s="72">
        <f>IF(C44=0,C43-$C$42,C43-C44)</f>
        <v>14.96999999997206</v>
      </c>
      <c r="G43" s="72">
        <f>IF(D44=0,D43-$D$42,D43-D44)</f>
        <v>0.54999999998835847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14.980100133148332</v>
      </c>
      <c r="N43" s="36">
        <f>IF(F43=0,,ATAN(G43/F43))</f>
        <v>3.6723629248515105E-2</v>
      </c>
      <c r="O43" s="36">
        <f>ABS(DEGREES(N43))</f>
        <v>2.1041089643431024</v>
      </c>
      <c r="P43" s="37" t="str">
        <f>TEXT(INT(O43),"00")</f>
        <v>02</v>
      </c>
      <c r="Q43" s="38" t="str">
        <f>TEXT((O43-P43)*60,"00")</f>
        <v>06</v>
      </c>
      <c r="R43" s="39" t="str">
        <f>IF(L43="",IF(F43&gt;0,"S","N"),"")</f>
        <v>S</v>
      </c>
      <c r="S43" s="25" t="str">
        <f>IF(L43="",IF(INT(Q43)=60,INT(P43+1),P43),"due")</f>
        <v>02</v>
      </c>
      <c r="T43" s="38" t="str">
        <f>IF(L43="",IF(INT(Q43)=60,"00",Q43),L43)</f>
        <v>06</v>
      </c>
      <c r="U43" s="40" t="str">
        <f>IF(L43="",IF(G43&gt;0,"W","E"),"")</f>
        <v>W</v>
      </c>
      <c r="V43" s="44"/>
      <c r="W43" s="22">
        <f>IF(S43="due",90*(I43+K43),S43+T43/60)</f>
        <v>2.1</v>
      </c>
      <c r="X43" s="22">
        <f>IF(R43="",W43,IF(R43="N",IF(U43="E",180+W43,180-W43),IF(U43="E",360-W43,W43)))</f>
        <v>2.1</v>
      </c>
      <c r="Y43" s="22">
        <f>RADIANS(X43)</f>
        <v>3.6651914291880923E-2</v>
      </c>
      <c r="Z43" s="64"/>
      <c r="AA43" s="58">
        <f>-M43*COS(Y43)</f>
        <v>-14.970039404702556</v>
      </c>
      <c r="AB43" s="58">
        <f>-M43*SIN(Y43)</f>
        <v>-0.5489264256741323</v>
      </c>
      <c r="AC43" s="64"/>
      <c r="AD43" s="82">
        <f>$AA$40/$M$40*M43</f>
        <v>-3.8619300663512415E-4</v>
      </c>
      <c r="AE43" s="82">
        <f>$AB$40/$M$40*M43</f>
        <v>4.2289381869846187E-4</v>
      </c>
      <c r="AF43" s="22">
        <f t="shared" si="0"/>
        <v>-14.96965321169592</v>
      </c>
      <c r="AG43" s="22">
        <f t="shared" si="0"/>
        <v>-0.54934931949283072</v>
      </c>
      <c r="AH43" s="64"/>
      <c r="AI43" s="25">
        <f>A43</f>
        <v>2</v>
      </c>
      <c r="AJ43" s="82">
        <f t="shared" si="1"/>
        <v>720904.86024929257</v>
      </c>
      <c r="AK43" s="82">
        <f t="shared" si="1"/>
        <v>461499.79980379535</v>
      </c>
      <c r="AL43" s="66"/>
      <c r="AM43" s="9" t="str">
        <f>IF(A44=0,A43&amp;" - 1",A43&amp;" - "&amp;A44)</f>
        <v>2 - 3</v>
      </c>
      <c r="AN43" s="18">
        <f>AN42+F42+F43</f>
        <v>13.330000000074506</v>
      </c>
      <c r="AO43" s="18">
        <f>AN43*G43</f>
        <v>7.3314999998857964</v>
      </c>
      <c r="AP43" s="9" t="str">
        <f>D43&amp;","&amp;C43</f>
        <v>461499.76,720904.98</v>
      </c>
    </row>
    <row r="44" spans="1:44" s="46" customFormat="1">
      <c r="A44" s="20">
        <f>A43+1</f>
        <v>3</v>
      </c>
      <c r="B44" s="44"/>
      <c r="C44" s="60">
        <v>720890.01</v>
      </c>
      <c r="D44" s="60">
        <v>461499.21</v>
      </c>
      <c r="E44" s="79"/>
      <c r="F44" s="72">
        <f>IF(C45=0,C44-$C$42,C44-C45)</f>
        <v>0.93000000005122274</v>
      </c>
      <c r="G44" s="72">
        <f>IF(D45=0,D44-$D$42,D44-D45)</f>
        <v>21.080000000016298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21.100504733318168</v>
      </c>
      <c r="N44" s="22">
        <f>IF(F44=0,,ATAN(G44/F44))</f>
        <v>1.5267072693944337</v>
      </c>
      <c r="O44" s="22">
        <f>ABS(DEGREES(N44))</f>
        <v>87.473883088243454</v>
      </c>
      <c r="P44" s="24" t="str">
        <f>TEXT(INT(O44),"00")</f>
        <v>87</v>
      </c>
      <c r="Q44" s="25" t="str">
        <f>TEXT((O44-P44)*60,"00")</f>
        <v>28</v>
      </c>
      <c r="R44" s="23" t="str">
        <f>IF(L44="",IF(F44&gt;0,"S","N"),"")</f>
        <v>S</v>
      </c>
      <c r="S44" s="25" t="str">
        <f>IF(L44="",IF(INT(Q44)=60,INT(P44+1),P44),"due")</f>
        <v>87</v>
      </c>
      <c r="T44" s="25" t="str">
        <f>IF(L44="",IF(INT(Q44)=60,"00",Q44),L44)</f>
        <v>28</v>
      </c>
      <c r="U44" s="24" t="str">
        <f>IF(L44="",IF(G44&gt;0,"W","E"),"")</f>
        <v>W</v>
      </c>
      <c r="V44" s="44"/>
      <c r="W44" s="22">
        <f>IF(S44="due",90*(I44+K44),S44+T44/60)</f>
        <v>87.466666666666669</v>
      </c>
      <c r="X44" s="22">
        <f>IF(R44="",W44,IF(R44="N",IF(U44="E",180+W44,180-W44),IF(U44="E",360-W44,W44)))</f>
        <v>87.466666666666669</v>
      </c>
      <c r="Y44" s="22">
        <f>RADIANS(X44)</f>
        <v>1.5265813190777069</v>
      </c>
      <c r="Z44" s="64"/>
      <c r="AA44" s="58">
        <f>-M44*COS(Y44)</f>
        <v>-0.93265502534428535</v>
      </c>
      <c r="AB44" s="58">
        <f>-M44*SIN(Y44)</f>
        <v>-21.079882699020942</v>
      </c>
      <c r="AC44" s="64"/>
      <c r="AD44" s="82">
        <f>$AA$40/$M$40*M44</f>
        <v>-5.4397949893851506E-4</v>
      </c>
      <c r="AE44" s="82">
        <f>$AB$40/$M$40*M44</f>
        <v>5.9567512525448695E-4</v>
      </c>
      <c r="AF44" s="22">
        <f>AA44-AD44</f>
        <v>-0.93211104584534688</v>
      </c>
      <c r="AG44" s="22">
        <f>AB44-AE44</f>
        <v>-21.080478374146196</v>
      </c>
      <c r="AH44" s="64"/>
      <c r="AI44" s="25">
        <f>A44</f>
        <v>3</v>
      </c>
      <c r="AJ44" s="82">
        <f t="shared" si="1"/>
        <v>720889.89059608092</v>
      </c>
      <c r="AK44" s="82">
        <f t="shared" si="1"/>
        <v>461499.25045447587</v>
      </c>
      <c r="AL44" s="66"/>
      <c r="AM44" s="9" t="str">
        <f>IF(A45=0,A44&amp;" - 1",A44&amp;" - "&amp;A45)</f>
        <v>3 - 4</v>
      </c>
      <c r="AN44" s="18">
        <f>AN43+F43+F44</f>
        <v>29.230000000097789</v>
      </c>
      <c r="AO44" s="18">
        <f>AN44*G44</f>
        <v>616.16840000253774</v>
      </c>
      <c r="AP44" s="9" t="str">
        <f>D44&amp;","&amp;C44</f>
        <v>461499.21,720890.01</v>
      </c>
    </row>
    <row r="45" spans="1:44" s="46" customFormat="1">
      <c r="A45" s="20">
        <f>A44+1</f>
        <v>4</v>
      </c>
      <c r="B45" s="44"/>
      <c r="C45" s="60">
        <v>720889.08</v>
      </c>
      <c r="D45" s="60">
        <v>461478.13</v>
      </c>
      <c r="E45" s="79"/>
      <c r="F45" s="72">
        <f>IF(C46=0,C45-$C$42,C45-C46)</f>
        <v>-15.080000000074506</v>
      </c>
      <c r="G45" s="72">
        <f>IF(D46=0,D45-$D$42,D45-D46)</f>
        <v>-9.9999999976716936E-2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15.080331561416095</v>
      </c>
      <c r="N45" s="22">
        <f>IF(F45=0,,ATAN(G45/F45))</f>
        <v>6.6312025338433767E-3</v>
      </c>
      <c r="O45" s="22">
        <f>ABS(DEGREES(N45))</f>
        <v>0.37993991828568291</v>
      </c>
      <c r="P45" s="24" t="str">
        <f>TEXT(INT(O45),"00")</f>
        <v>00</v>
      </c>
      <c r="Q45" s="25" t="str">
        <f>TEXT((O45-P45)*60,"00")</f>
        <v>23</v>
      </c>
      <c r="R45" s="23" t="str">
        <f>IF(L45="",IF(F45&gt;0,"S","N"),"")</f>
        <v>N</v>
      </c>
      <c r="S45" s="25" t="str">
        <f>IF(L45="",IF(INT(Q45)=60,INT(P45+1),P45),"due")</f>
        <v>00</v>
      </c>
      <c r="T45" s="25" t="str">
        <f>IF(L45="",IF(INT(Q45)=60,"00",Q45),L45)</f>
        <v>23</v>
      </c>
      <c r="U45" s="24" t="str">
        <f>IF(L45="",IF(G45&gt;0,"W","E"),"")</f>
        <v>E</v>
      </c>
      <c r="V45" s="44"/>
      <c r="W45" s="22">
        <f>IF(S45="due",90*(I45+K45),S45+T45/60)</f>
        <v>0.38333333333333336</v>
      </c>
      <c r="X45" s="22">
        <f>IF(R45="",W45,IF(R45="N",IF(U45="E",180+W45,180-W45),IF(U45="E",360-W45,W45)))</f>
        <v>180.38333333333333</v>
      </c>
      <c r="Y45" s="22">
        <f>RADIANS(X45)</f>
        <v>3.1482830823891046</v>
      </c>
      <c r="Z45" s="64"/>
      <c r="AA45" s="58">
        <f>-M45*COS(Y45)</f>
        <v>15.079994050999524</v>
      </c>
      <c r="AB45" s="58">
        <f>-M45*SIN(Y45)</f>
        <v>0.10089313188406876</v>
      </c>
      <c r="AC45" s="64"/>
      <c r="AD45" s="82">
        <f>$AA$40/$M$40*M45</f>
        <v>-3.8877701317032782E-4</v>
      </c>
      <c r="AE45" s="82">
        <f>$AB$40/$M$40*M45</f>
        <v>4.2572338933397183E-4</v>
      </c>
      <c r="AF45" s="22">
        <f>AA45-AD45</f>
        <v>15.080382828012695</v>
      </c>
      <c r="AG45" s="22">
        <f>AB45-AE45</f>
        <v>0.10046740849473479</v>
      </c>
      <c r="AH45" s="64"/>
      <c r="AI45" s="25">
        <f>A45</f>
        <v>4</v>
      </c>
      <c r="AJ45" s="82">
        <f t="shared" ref="AJ45" si="2">AJ44+AF44</f>
        <v>720888.95848503511</v>
      </c>
      <c r="AK45" s="82">
        <f t="shared" ref="AK45" si="3">AK44+AG44</f>
        <v>461478.16997610172</v>
      </c>
      <c r="AL45" s="66"/>
      <c r="AM45" s="9" t="str">
        <f>IF(A46=0,A45&amp;" - 1",A45&amp;" - "&amp;A46)</f>
        <v>4 - 1</v>
      </c>
      <c r="AN45" s="18">
        <f>AN44+F44+F45</f>
        <v>15.080000000074506</v>
      </c>
      <c r="AO45" s="18">
        <f>AN45*G45</f>
        <v>-1.507999999656342</v>
      </c>
      <c r="AP45" s="9" t="str">
        <f>D45&amp;","&amp;C45</f>
        <v>461478.13,720889.08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64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71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81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655.47940000121775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327.73970000060888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2.2823394955805601E-3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32486.092889164374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32000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32000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74.144292858038639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3.6010532944952267E-4</v>
      </c>
      <c r="AB40" s="91">
        <f>SUM(AB42:AB65536)</f>
        <v>-2.2537519217493696E-3</v>
      </c>
      <c r="AC40" s="91"/>
      <c r="AD40" s="91">
        <f>SUM(AD42:AD65536)</f>
        <v>3.6010532944952267E-4</v>
      </c>
      <c r="AE40" s="91">
        <f>SUM(AE42:AE65536)</f>
        <v>-2.2537519217493696E-3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720905.48019699578</v>
      </c>
      <c r="AK40" s="92">
        <f>AK44+AG44</f>
        <v>461455.77983661287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324.45999999996275</v>
      </c>
      <c r="G41" s="72">
        <f>IF(D42=0,D41-$D$41,D41-D42)</f>
        <v>971.98999999999069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1024.7140341090083</v>
      </c>
      <c r="N41" s="36">
        <f>IF(F41=0,,ATAN(G41/F41))</f>
        <v>1.2486168170081848</v>
      </c>
      <c r="O41" s="36">
        <f>ABS(DEGREES(N41))</f>
        <v>71.540473843627609</v>
      </c>
      <c r="P41" s="37" t="str">
        <f>TEXT(INT(O41),"00")</f>
        <v>71</v>
      </c>
      <c r="Q41" s="38" t="str">
        <f>TEXT((O41-P41)*60,"00")</f>
        <v>32</v>
      </c>
      <c r="R41" s="39" t="str">
        <f>IF(L41="",IF(F41&gt;0,"S","N"),"")</f>
        <v>S</v>
      </c>
      <c r="S41" s="25" t="str">
        <f>IF(L41="",IF(INT(Q41)=60,INT(P41+1),P41),"due")</f>
        <v>71</v>
      </c>
      <c r="T41" s="38" t="str">
        <f>IF(L41="",IF(INT(Q41)=60,"00",Q41),L41)</f>
        <v>32</v>
      </c>
      <c r="U41" s="40" t="str">
        <f>IF(L41="",IF(G41&gt;0,"W","E"),"")</f>
        <v>W</v>
      </c>
      <c r="V41" s="41"/>
      <c r="W41" s="22">
        <f>IF(S41="due",90*(I41+K41),S41+T41/60)</f>
        <v>71.533333333333331</v>
      </c>
      <c r="X41" s="22">
        <f>IF(R41="",W41,IF(R41="N",IF(U41="E",180+W41,180-W41),IF(U41="E",360-W41,W41)))</f>
        <v>71.533333333333331</v>
      </c>
      <c r="Y41" s="22">
        <f>RADIANS(X41)</f>
        <v>1.248492191593277</v>
      </c>
      <c r="Z41" s="64"/>
      <c r="AA41" s="58">
        <f>-M41*COS(Y41)</f>
        <v>-324.58113213701125</v>
      </c>
      <c r="AB41" s="58">
        <f>-M41*SIN(Y41)</f>
        <v>-971.94955648974587</v>
      </c>
      <c r="AC41" s="64"/>
      <c r="AD41" s="22">
        <v>0</v>
      </c>
      <c r="AE41" s="22">
        <v>0</v>
      </c>
      <c r="AF41" s="22">
        <f t="shared" ref="AF41:AG43" si="0">AA41-AD41</f>
        <v>-324.58113213701125</v>
      </c>
      <c r="AG41" s="22">
        <f t="shared" si="0"/>
        <v>-971.94955648974587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720904.16</v>
      </c>
      <c r="D42" s="60">
        <v>461478.23</v>
      </c>
      <c r="E42" s="79"/>
      <c r="F42" s="72">
        <f>IF(C43=0,C42-$C$42,C42-C43)</f>
        <v>15.080000000074506</v>
      </c>
      <c r="G42" s="72">
        <f>IF(D43=0,D42-$D$42,D42-D43)</f>
        <v>9.9999999976716936E-2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15.080331561416095</v>
      </c>
      <c r="N42" s="36">
        <f>IF(F42=0,,ATAN(G42/F42))</f>
        <v>6.6312025338433767E-3</v>
      </c>
      <c r="O42" s="36">
        <f>ABS(DEGREES(N42))</f>
        <v>0.37993991828568291</v>
      </c>
      <c r="P42" s="37" t="str">
        <f>TEXT(INT(O42),"00")</f>
        <v>00</v>
      </c>
      <c r="Q42" s="38" t="str">
        <f>TEXT((O42-P42)*60,"00")</f>
        <v>23</v>
      </c>
      <c r="R42" s="39" t="str">
        <f>IF(L42="",IF(F42&gt;0,"S","N"),"")</f>
        <v>S</v>
      </c>
      <c r="S42" s="25" t="str">
        <f>IF(L42="",IF(INT(Q42)=60,INT(P42+1),P42),"due")</f>
        <v>00</v>
      </c>
      <c r="T42" s="38" t="str">
        <f>IF(L42="",IF(INT(Q42)=60,"00",Q42),L42)</f>
        <v>23</v>
      </c>
      <c r="U42" s="40" t="str">
        <f>IF(L42="",IF(G42&gt;0,"W","E"),"")</f>
        <v>W</v>
      </c>
      <c r="V42" s="44"/>
      <c r="W42" s="22">
        <f>IF(S42="due",90*(I42+K42),S42+T42/60)</f>
        <v>0.38333333333333336</v>
      </c>
      <c r="X42" s="22">
        <f>IF(R42="",W42,IF(R42="N",IF(U42="E",180+W42,180-W42),IF(U42="E",360-W42,W42)))</f>
        <v>0.38333333333333336</v>
      </c>
      <c r="Y42" s="22">
        <f>RADIANS(X42)</f>
        <v>6.6904287993115969E-3</v>
      </c>
      <c r="Z42" s="64"/>
      <c r="AA42" s="58">
        <f>-M42*COS(Y42)</f>
        <v>-15.079994050999524</v>
      </c>
      <c r="AB42" s="58">
        <f>-M42*SIN(Y42)</f>
        <v>-0.10089313188407244</v>
      </c>
      <c r="AC42" s="64"/>
      <c r="AD42" s="82">
        <f>$AA$40/$M$40*M42</f>
        <v>7.3242424410593164E-5</v>
      </c>
      <c r="AE42" s="82">
        <f>$AB$40/$M$40*M42</f>
        <v>-4.5839436761819933E-4</v>
      </c>
      <c r="AF42" s="22">
        <f t="shared" si="0"/>
        <v>-15.080067293423934</v>
      </c>
      <c r="AG42" s="22">
        <f t="shared" si="0"/>
        <v>-0.10043473751645424</v>
      </c>
      <c r="AH42" s="63"/>
      <c r="AI42" s="38">
        <f>A42</f>
        <v>1</v>
      </c>
      <c r="AJ42" s="82">
        <f t="shared" ref="AJ42:AK44" si="1">AJ41+AF41</f>
        <v>720904.03886786301</v>
      </c>
      <c r="AK42" s="82">
        <f t="shared" si="1"/>
        <v>461478.27044351021</v>
      </c>
      <c r="AL42" s="66"/>
      <c r="AM42" s="9" t="str">
        <f>IF(A43=0,A42&amp;" - 1",A42&amp;" - "&amp;A43)</f>
        <v>1 - 2</v>
      </c>
      <c r="AN42" s="18">
        <f>F42</f>
        <v>15.080000000074506</v>
      </c>
      <c r="AO42" s="18">
        <f>AN42*G42</f>
        <v>1.507999999656342</v>
      </c>
      <c r="AP42" s="9" t="str">
        <f>D42&amp;","&amp;C42</f>
        <v>461478.23,720904.16</v>
      </c>
    </row>
    <row r="43" spans="1:44">
      <c r="A43" s="20">
        <f>A42+1</f>
        <v>2</v>
      </c>
      <c r="B43" s="44"/>
      <c r="C43" s="60">
        <v>720889.08</v>
      </c>
      <c r="D43" s="60">
        <v>461478.13</v>
      </c>
      <c r="E43" s="79"/>
      <c r="F43" s="72">
        <f>IF(C44=0,C43-$C$42,C43-C44)</f>
        <v>-2.1400000000139698</v>
      </c>
      <c r="G43" s="72">
        <f>IF(D44=0,D43-$D$42,D43-D44)</f>
        <v>22.039999999979045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22.143649202404198</v>
      </c>
      <c r="N43" s="36">
        <f>IF(F43=0,,ATAN(G43/F43))</f>
        <v>-1.4740035538553951</v>
      </c>
      <c r="O43" s="36">
        <f>ABS(DEGREES(N43))</f>
        <v>84.454182623198477</v>
      </c>
      <c r="P43" s="37" t="str">
        <f>TEXT(INT(O43),"00")</f>
        <v>84</v>
      </c>
      <c r="Q43" s="38" t="str">
        <f>TEXT((O43-P43)*60,"00")</f>
        <v>27</v>
      </c>
      <c r="R43" s="39" t="str">
        <f>IF(L43="",IF(F43&gt;0,"S","N"),"")</f>
        <v>N</v>
      </c>
      <c r="S43" s="25" t="str">
        <f>IF(L43="",IF(INT(Q43)=60,INT(P43+1),P43),"due")</f>
        <v>84</v>
      </c>
      <c r="T43" s="38" t="str">
        <f>IF(L43="",IF(INT(Q43)=60,"00",Q43),L43)</f>
        <v>27</v>
      </c>
      <c r="U43" s="40" t="str">
        <f>IF(L43="",IF(G43&gt;0,"W","E"),"")</f>
        <v>W</v>
      </c>
      <c r="V43" s="44"/>
      <c r="W43" s="22">
        <f>IF(S43="due",90*(I43+K43),S43+T43/60)</f>
        <v>84.45</v>
      </c>
      <c r="X43" s="22">
        <f>IF(R43="",W43,IF(R43="N",IF(U43="E",180+W43,180-W43),IF(U43="E",360-W43,W43)))</f>
        <v>95.55</v>
      </c>
      <c r="Y43" s="22">
        <f>RADIANS(X43)</f>
        <v>1.6676621002805818</v>
      </c>
      <c r="Z43" s="64"/>
      <c r="AA43" s="58">
        <f>-M43*COS(Y43)</f>
        <v>2.1416089263483111</v>
      </c>
      <c r="AB43" s="58">
        <f>-M43*SIN(Y43)</f>
        <v>-22.039843720083891</v>
      </c>
      <c r="AC43" s="64"/>
      <c r="AD43" s="82">
        <f>$AA$40/$M$40*M43</f>
        <v>1.0754767203072578E-4</v>
      </c>
      <c r="AE43" s="82">
        <f>$AB$40/$M$40*M43</f>
        <v>-6.7309687665396045E-4</v>
      </c>
      <c r="AF43" s="22">
        <f t="shared" si="0"/>
        <v>2.1415013786762804</v>
      </c>
      <c r="AG43" s="22">
        <f t="shared" si="0"/>
        <v>-22.039170623207237</v>
      </c>
      <c r="AH43" s="64"/>
      <c r="AI43" s="25">
        <f>A43</f>
        <v>2</v>
      </c>
      <c r="AJ43" s="82">
        <f t="shared" si="1"/>
        <v>720888.95880056964</v>
      </c>
      <c r="AK43" s="82">
        <f t="shared" si="1"/>
        <v>461478.17000877269</v>
      </c>
      <c r="AL43" s="66"/>
      <c r="AM43" s="9" t="str">
        <f>IF(A44=0,A43&amp;" - 1",A43&amp;" - "&amp;A44)</f>
        <v>2 - 3</v>
      </c>
      <c r="AN43" s="18">
        <f>AN42+F42+F43</f>
        <v>28.020000000135042</v>
      </c>
      <c r="AO43" s="18">
        <f>AN43*G43</f>
        <v>617.56080000238921</v>
      </c>
      <c r="AP43" s="9" t="str">
        <f>D43&amp;","&amp;C43</f>
        <v>461478.13,720889.08</v>
      </c>
    </row>
    <row r="44" spans="1:44" s="46" customFormat="1">
      <c r="A44" s="20">
        <f>A43+1</f>
        <v>3</v>
      </c>
      <c r="B44" s="44"/>
      <c r="C44" s="60">
        <v>720891.22</v>
      </c>
      <c r="D44" s="60">
        <v>461456.09</v>
      </c>
      <c r="E44" s="79"/>
      <c r="F44" s="72">
        <f>IF(C45=0,C44-$C$42,C44-C45)</f>
        <v>-14.380000000004657</v>
      </c>
      <c r="G44" s="72">
        <f>IF(D45=0,D44-$D$42,D44-D45)</f>
        <v>0.3500000000349246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14.384258757411116</v>
      </c>
      <c r="N44" s="22">
        <f>IF(F44=0,,ATAN(G44/F44))</f>
        <v>-2.4334555684089588E-2</v>
      </c>
      <c r="O44" s="22">
        <f>ABS(DEGREES(N44))</f>
        <v>1.3942673370244212</v>
      </c>
      <c r="P44" s="24" t="str">
        <f>TEXT(INT(O44),"00")</f>
        <v>01</v>
      </c>
      <c r="Q44" s="25" t="str">
        <f>TEXT((O44-P44)*60,"00")</f>
        <v>24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24</v>
      </c>
      <c r="U44" s="24" t="str">
        <f>IF(L44="",IF(G44&gt;0,"W","E"),"")</f>
        <v>W</v>
      </c>
      <c r="V44" s="44"/>
      <c r="W44" s="22">
        <f>IF(S44="due",90*(I44+K44),S44+T44/60)</f>
        <v>1.4</v>
      </c>
      <c r="X44" s="22">
        <f>IF(R44="",W44,IF(R44="N",IF(U44="E",180+W44,180-W44),IF(U44="E",360-W44,W44)))</f>
        <v>178.6</v>
      </c>
      <c r="Y44" s="22">
        <f>RADIANS(X44)</f>
        <v>3.1171580440618727</v>
      </c>
      <c r="Z44" s="64"/>
      <c r="AA44" s="58">
        <f>-M44*COS(Y44)</f>
        <v>14.379964909181922</v>
      </c>
      <c r="AB44" s="58">
        <f>-M44*SIN(Y44)</f>
        <v>-0.35143877255492872</v>
      </c>
      <c r="AC44" s="64"/>
      <c r="AD44" s="82">
        <f>$AA$40/$M$40*M44</f>
        <v>6.9861725549697756E-5</v>
      </c>
      <c r="AE44" s="82">
        <f>$AB$40/$M$40*M44</f>
        <v>-4.3723595664370437E-4</v>
      </c>
      <c r="AF44" s="22">
        <f>AA44-AD44</f>
        <v>14.379895047456372</v>
      </c>
      <c r="AG44" s="22">
        <f>AB44-AE44</f>
        <v>-0.35100153659828504</v>
      </c>
      <c r="AH44" s="64"/>
      <c r="AI44" s="25">
        <f>A44</f>
        <v>3</v>
      </c>
      <c r="AJ44" s="82">
        <f t="shared" si="1"/>
        <v>720891.10030194838</v>
      </c>
      <c r="AK44" s="82">
        <f t="shared" si="1"/>
        <v>461456.13083814946</v>
      </c>
      <c r="AL44" s="66"/>
      <c r="AM44" s="9" t="str">
        <f>IF(A45=0,A44&amp;" - 1",A44&amp;" - "&amp;A45)</f>
        <v>3 - 4</v>
      </c>
      <c r="AN44" s="18">
        <f>AN43+F43+F44</f>
        <v>11.500000000116415</v>
      </c>
      <c r="AO44" s="18">
        <f>AN44*G44</f>
        <v>4.025000000442378</v>
      </c>
      <c r="AP44" s="9" t="str">
        <f>D44&amp;","&amp;C44</f>
        <v>461456.09,720891.22</v>
      </c>
    </row>
    <row r="45" spans="1:44" s="46" customFormat="1">
      <c r="A45" s="20">
        <f>A44+1</f>
        <v>4</v>
      </c>
      <c r="B45" s="44"/>
      <c r="C45" s="60">
        <v>720905.6</v>
      </c>
      <c r="D45" s="60">
        <v>461455.74</v>
      </c>
      <c r="E45" s="79"/>
      <c r="F45" s="72">
        <f>IF(C46=0,C45-$C$42,C45-C46)</f>
        <v>1.4399999999441206</v>
      </c>
      <c r="G45" s="72">
        <f>IF(D46=0,D45-$D$42,D45-D46)</f>
        <v>-22.489999999990687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22.536053336807228</v>
      </c>
      <c r="N45" s="22">
        <f>IF(F45=0,,ATAN(G45/F45))</f>
        <v>-1.5068551530527488</v>
      </c>
      <c r="O45" s="22">
        <f>ABS(DEGREES(N45))</f>
        <v>86.336440607462208</v>
      </c>
      <c r="P45" s="24" t="str">
        <f>TEXT(INT(O45),"00")</f>
        <v>86</v>
      </c>
      <c r="Q45" s="25" t="str">
        <f>TEXT((O45-P45)*60,"00")</f>
        <v>20</v>
      </c>
      <c r="R45" s="23" t="str">
        <f>IF(L45="",IF(F45&gt;0,"S","N"),"")</f>
        <v>S</v>
      </c>
      <c r="S45" s="25" t="str">
        <f>IF(L45="",IF(INT(Q45)=60,INT(P45+1),P45),"due")</f>
        <v>86</v>
      </c>
      <c r="T45" s="25" t="str">
        <f>IF(L45="",IF(INT(Q45)=60,"00",Q45),L45)</f>
        <v>20</v>
      </c>
      <c r="U45" s="24" t="str">
        <f>IF(L45="",IF(G45&gt;0,"W","E"),"")</f>
        <v>E</v>
      </c>
      <c r="V45" s="44"/>
      <c r="W45" s="22">
        <f>IF(S45="due",90*(I45+K45),S45+T45/60)</f>
        <v>86.333333333333329</v>
      </c>
      <c r="X45" s="22">
        <f>IF(R45="",W45,IF(R45="N",IF(U45="E",180+W45,180-W45),IF(U45="E",360-W45,W45)))</f>
        <v>273.66666666666669</v>
      </c>
      <c r="Y45" s="22">
        <f>RADIANS(X45)</f>
        <v>4.7763843862911486</v>
      </c>
      <c r="Z45" s="64"/>
      <c r="AA45" s="58">
        <f>-M45*COS(Y45)</f>
        <v>-1.4412196792012602</v>
      </c>
      <c r="AB45" s="58">
        <f>-M45*SIN(Y45)</f>
        <v>22.489921872601141</v>
      </c>
      <c r="AC45" s="64"/>
      <c r="AD45" s="82">
        <f>$AA$40/$M$40*M45</f>
        <v>1.0945350745850595E-4</v>
      </c>
      <c r="AE45" s="82">
        <f>$AB$40/$M$40*M45</f>
        <v>-6.850247208335053E-4</v>
      </c>
      <c r="AF45" s="22">
        <f>AA45-AD45</f>
        <v>-1.4413291327087188</v>
      </c>
      <c r="AG45" s="22">
        <f>AB45-AE45</f>
        <v>22.490606897321975</v>
      </c>
      <c r="AH45" s="64"/>
      <c r="AI45" s="25">
        <f>A45</f>
        <v>4</v>
      </c>
      <c r="AJ45" s="82">
        <f t="shared" ref="AJ45" si="2">AJ44+AF44</f>
        <v>720905.48019699578</v>
      </c>
      <c r="AK45" s="82">
        <f t="shared" ref="AK45" si="3">AK44+AG44</f>
        <v>461455.77983661287</v>
      </c>
      <c r="AL45" s="66"/>
      <c r="AM45" s="9" t="str">
        <f>IF(A46=0,A45&amp;" - 1",A45&amp;" - "&amp;A46)</f>
        <v>4 - 1</v>
      </c>
      <c r="AN45" s="18">
        <f>AN44+F44+F45</f>
        <v>-1.4399999999441206</v>
      </c>
      <c r="AO45" s="18">
        <f>AN45*G45</f>
        <v>32.385599998729859</v>
      </c>
      <c r="AP45" s="9" t="str">
        <f>D45&amp;","&amp;C45</f>
        <v>461455.74,720905.6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topLeftCell="A30" workbookViewId="0">
      <selection activeCell="D54" sqref="D54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82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83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71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84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654.22029999769904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327.11014999884952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3.4293750666317111E-3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21271.785350365288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21000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21000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72.948930303284413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2.8813369282572054E-3</v>
      </c>
      <c r="AB40" s="91">
        <f>SUM(AB42:AB65536)</f>
        <v>1.8597071956349964E-3</v>
      </c>
      <c r="AC40" s="91"/>
      <c r="AD40" s="91">
        <f>SUM(AD42:AD65536)</f>
        <v>2.8813369282572059E-3</v>
      </c>
      <c r="AE40" s="91">
        <f>SUM(AE42:AE65536)</f>
        <v>1.8597071956349964E-3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720878.43456622958</v>
      </c>
      <c r="AK40" s="92">
        <f>AK44+AG44</f>
        <v>461455.04999247537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339.53000000002794</v>
      </c>
      <c r="G41" s="72">
        <f>IF(D42=0,D41-$D$41,D41-D42)</f>
        <v>972.0899999999674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1029.679362228823</v>
      </c>
      <c r="N41" s="36">
        <f>IF(F41=0,,ATAN(G41/F41))</f>
        <v>1.234764539313898</v>
      </c>
      <c r="O41" s="36">
        <f>ABS(DEGREES(N41))</f>
        <v>70.746796795101773</v>
      </c>
      <c r="P41" s="37" t="str">
        <f>TEXT(INT(O41),"00")</f>
        <v>70</v>
      </c>
      <c r="Q41" s="38" t="str">
        <f>TEXT((O41-P41)*60,"00")</f>
        <v>45</v>
      </c>
      <c r="R41" s="39" t="str">
        <f>IF(L41="",IF(F41&gt;0,"S","N"),"")</f>
        <v>S</v>
      </c>
      <c r="S41" s="25" t="str">
        <f>IF(L41="",IF(INT(Q41)=60,INT(P41+1),P41),"due")</f>
        <v>70</v>
      </c>
      <c r="T41" s="38" t="str">
        <f>IF(L41="",IF(INT(Q41)=60,"00",Q41),L41)</f>
        <v>45</v>
      </c>
      <c r="U41" s="40" t="str">
        <f>IF(L41="",IF(G41&gt;0,"W","E"),"")</f>
        <v>W</v>
      </c>
      <c r="V41" s="41"/>
      <c r="W41" s="22">
        <f>IF(S41="due",90*(I41+K41),S41+T41/60)</f>
        <v>70.75</v>
      </c>
      <c r="X41" s="22">
        <f>IF(R41="",W41,IF(R41="N",IF(U41="E",180+W41,180-W41),IF(U41="E",360-W41,W41)))</f>
        <v>70.75</v>
      </c>
      <c r="Y41" s="22">
        <f>RADIANS(X41)</f>
        <v>1.2348204457859882</v>
      </c>
      <c r="Z41" s="64"/>
      <c r="AA41" s="58">
        <f>-M41*COS(Y41)</f>
        <v>-339.47565334699595</v>
      </c>
      <c r="AB41" s="58">
        <f>-M41*SIN(Y41)</f>
        <v>-972.10898040527638</v>
      </c>
      <c r="AC41" s="64"/>
      <c r="AD41" s="22">
        <v>0</v>
      </c>
      <c r="AE41" s="22">
        <v>0</v>
      </c>
      <c r="AF41" s="22">
        <f t="shared" ref="AF41:AG43" si="0">AA41-AD41</f>
        <v>-339.47565334699595</v>
      </c>
      <c r="AG41" s="22">
        <f t="shared" si="0"/>
        <v>-972.10898040527638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720889.09</v>
      </c>
      <c r="D42" s="60">
        <v>461478.13</v>
      </c>
      <c r="E42" s="79"/>
      <c r="F42" s="72">
        <f>IF(C43=0,C42-$C$42,C42-C43)</f>
        <v>12.880000000004657</v>
      </c>
      <c r="G42" s="72">
        <f>IF(D43=0,D42-$D$42,D42-D43)</f>
        <v>-0.77999999996973202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12.903596397906776</v>
      </c>
      <c r="N42" s="36">
        <f>IF(F42=0,,ATAN(G42/F42))</f>
        <v>-6.0485137454414917E-2</v>
      </c>
      <c r="O42" s="36">
        <f>ABS(DEGREES(N42))</f>
        <v>3.4655430994066343</v>
      </c>
      <c r="P42" s="37" t="str">
        <f>TEXT(INT(O42),"00")</f>
        <v>03</v>
      </c>
      <c r="Q42" s="38" t="str">
        <f>TEXT((O42-P42)*60,"00")</f>
        <v>28</v>
      </c>
      <c r="R42" s="39" t="str">
        <f>IF(L42="",IF(F42&gt;0,"S","N"),"")</f>
        <v>S</v>
      </c>
      <c r="S42" s="25" t="str">
        <f>IF(L42="",IF(INT(Q42)=60,INT(P42+1),P42),"due")</f>
        <v>03</v>
      </c>
      <c r="T42" s="38" t="str">
        <f>IF(L42="",IF(INT(Q42)=60,"00",Q42),L42)</f>
        <v>28</v>
      </c>
      <c r="U42" s="40" t="str">
        <f>IF(L42="",IF(G42&gt;0,"W","E"),"")</f>
        <v>E</v>
      </c>
      <c r="V42" s="44"/>
      <c r="W42" s="22">
        <f>IF(S42="due",90*(I42+K42),S42+T42/60)</f>
        <v>3.4666666666666668</v>
      </c>
      <c r="X42" s="22">
        <f>IF(R42="",W42,IF(R42="N",IF(U42="E",180+W42,180-W42),IF(U42="E",360-W42,W42)))</f>
        <v>356.53333333333336</v>
      </c>
      <c r="Y42" s="22">
        <f>RADIANS(X42)</f>
        <v>6.2226805597771166</v>
      </c>
      <c r="Z42" s="64"/>
      <c r="AA42" s="58">
        <f>-M42*COS(Y42)</f>
        <v>-12.879984701768672</v>
      </c>
      <c r="AB42" s="58">
        <f>-M42*SIN(Y42)</f>
        <v>0.78025257595068864</v>
      </c>
      <c r="AC42" s="64"/>
      <c r="AD42" s="82">
        <f>$AA$40/$M$40*M42</f>
        <v>5.0966626452288773E-4</v>
      </c>
      <c r="AE42" s="82">
        <f>$AB$40/$M$40*M42</f>
        <v>3.2895494109358621E-4</v>
      </c>
      <c r="AF42" s="22">
        <f t="shared" si="0"/>
        <v>-12.880494368033196</v>
      </c>
      <c r="AG42" s="22">
        <f t="shared" si="0"/>
        <v>0.779923621009595</v>
      </c>
      <c r="AH42" s="63"/>
      <c r="AI42" s="38">
        <f>A42</f>
        <v>1</v>
      </c>
      <c r="AJ42" s="82">
        <f t="shared" ref="AJ42:AK44" si="1">AJ41+AF41</f>
        <v>720889.14434665302</v>
      </c>
      <c r="AK42" s="82">
        <f t="shared" si="1"/>
        <v>461478.11101959471</v>
      </c>
      <c r="AL42" s="66"/>
      <c r="AM42" s="9" t="str">
        <f>IF(A43=0,A42&amp;" - 1",A42&amp;" - "&amp;A43)</f>
        <v>1 - 2</v>
      </c>
      <c r="AN42" s="18">
        <f>F42</f>
        <v>12.880000000004657</v>
      </c>
      <c r="AO42" s="18">
        <f>AN42*G42</f>
        <v>-10.046399999613781</v>
      </c>
      <c r="AP42" s="9" t="str">
        <f>D42&amp;","&amp;C42</f>
        <v>461478.13,720889.09</v>
      </c>
    </row>
    <row r="43" spans="1:44">
      <c r="A43" s="20">
        <f>A42+1</f>
        <v>2</v>
      </c>
      <c r="B43" s="44"/>
      <c r="C43" s="60">
        <v>720876.21</v>
      </c>
      <c r="D43" s="60">
        <v>461478.91</v>
      </c>
      <c r="E43" s="79"/>
      <c r="F43" s="72">
        <f>IF(C44=0,C43-$C$42,C43-C44)</f>
        <v>0.78999999992083758</v>
      </c>
      <c r="G43" s="72">
        <f>IF(D44=0,D43-$D$42,D43-D44)</f>
        <v>20.669999999983702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20.685091249477271</v>
      </c>
      <c r="N43" s="36">
        <f>IF(F43=0,,ATAN(G43/F43))</f>
        <v>1.5325952781785763</v>
      </c>
      <c r="O43" s="36">
        <f>ABS(DEGREES(N43))</f>
        <v>87.811241141310774</v>
      </c>
      <c r="P43" s="37" t="str">
        <f>TEXT(INT(O43),"00")</f>
        <v>87</v>
      </c>
      <c r="Q43" s="38" t="str">
        <f>TEXT((O43-P43)*60,"00")</f>
        <v>49</v>
      </c>
      <c r="R43" s="39" t="str">
        <f>IF(L43="",IF(F43&gt;0,"S","N"),"")</f>
        <v>S</v>
      </c>
      <c r="S43" s="25" t="str">
        <f>IF(L43="",IF(INT(Q43)=60,INT(P43+1),P43),"due")</f>
        <v>87</v>
      </c>
      <c r="T43" s="38" t="str">
        <f>IF(L43="",IF(INT(Q43)=60,"00",Q43),L43)</f>
        <v>49</v>
      </c>
      <c r="U43" s="40" t="str">
        <f>IF(L43="",IF(G43&gt;0,"W","E"),"")</f>
        <v>W</v>
      </c>
      <c r="V43" s="44"/>
      <c r="W43" s="22">
        <f>IF(S43="due",90*(I43+K43),S43+T43/60)</f>
        <v>87.816666666666663</v>
      </c>
      <c r="X43" s="22">
        <f>IF(R43="",W43,IF(R43="N",IF(U43="E",180+W43,180-W43),IF(U43="E",360-W43,W43)))</f>
        <v>87.816666666666663</v>
      </c>
      <c r="Y43" s="22">
        <f>RADIANS(X43)</f>
        <v>1.5326899714596871</v>
      </c>
      <c r="Z43" s="64"/>
      <c r="AA43" s="58">
        <f>-M43*COS(Y43)</f>
        <v>-0.78804268626131313</v>
      </c>
      <c r="AB43" s="58">
        <f>-M43*SIN(Y43)</f>
        <v>-20.670074715003601</v>
      </c>
      <c r="AC43" s="64"/>
      <c r="AD43" s="82">
        <f>$AA$40/$M$40*M43</f>
        <v>8.1701975661191309E-4</v>
      </c>
      <c r="AE43" s="82">
        <f>$AB$40/$M$40*M43</f>
        <v>5.2733073506476633E-4</v>
      </c>
      <c r="AF43" s="22">
        <f t="shared" si="0"/>
        <v>-0.78885970601792499</v>
      </c>
      <c r="AG43" s="22">
        <f t="shared" si="0"/>
        <v>-20.670602045738665</v>
      </c>
      <c r="AH43" s="64"/>
      <c r="AI43" s="25">
        <f>A43</f>
        <v>2</v>
      </c>
      <c r="AJ43" s="82">
        <f t="shared" si="1"/>
        <v>720876.26385228499</v>
      </c>
      <c r="AK43" s="82">
        <f t="shared" si="1"/>
        <v>461478.89094321569</v>
      </c>
      <c r="AL43" s="66"/>
      <c r="AM43" s="9" t="str">
        <f>IF(A44=0,A43&amp;" - 1",A43&amp;" - "&amp;A44)</f>
        <v>2 - 3</v>
      </c>
      <c r="AN43" s="18">
        <f>AN42+F42+F43</f>
        <v>26.549999999930151</v>
      </c>
      <c r="AO43" s="18">
        <f>AN43*G43</f>
        <v>548.78849999812348</v>
      </c>
      <c r="AP43" s="9" t="str">
        <f>D43&amp;","&amp;C43</f>
        <v>461478.91,720876.21</v>
      </c>
    </row>
    <row r="44" spans="1:44" s="46" customFormat="1">
      <c r="A44" s="20">
        <f>A43+1</f>
        <v>3</v>
      </c>
      <c r="B44" s="44"/>
      <c r="C44" s="60">
        <v>720875.42</v>
      </c>
      <c r="D44" s="60">
        <v>461458.24</v>
      </c>
      <c r="E44" s="79"/>
      <c r="F44" s="72">
        <f>IF(C45=0,C44-$C$42,C44-C45)</f>
        <v>-2.9599999999627471</v>
      </c>
      <c r="G44" s="72">
        <f>IF(D45=0,D44-$D$42,D44-D45)</f>
        <v>3.1699999999837019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4.337107330891885</v>
      </c>
      <c r="N44" s="22">
        <f>IF(F44=0,,ATAN(G44/F44))</f>
        <v>-0.81964252005115545</v>
      </c>
      <c r="O44" s="22">
        <f>ABS(DEGREES(N44))</f>
        <v>46.962057108398163</v>
      </c>
      <c r="P44" s="24" t="str">
        <f>TEXT(INT(O44),"00")</f>
        <v>46</v>
      </c>
      <c r="Q44" s="25" t="str">
        <f>TEXT((O44-P44)*60,"00")</f>
        <v>58</v>
      </c>
      <c r="R44" s="23" t="str">
        <f>IF(L44="",IF(F44&gt;0,"S","N"),"")</f>
        <v>N</v>
      </c>
      <c r="S44" s="25" t="str">
        <f>IF(L44="",IF(INT(Q44)=60,INT(P44+1),P44),"due")</f>
        <v>46</v>
      </c>
      <c r="T44" s="25" t="str">
        <f>IF(L44="",IF(INT(Q44)=60,"00",Q44),L44)</f>
        <v>58</v>
      </c>
      <c r="U44" s="24" t="str">
        <f>IF(L44="",IF(G44&gt;0,"W","E"),"")</f>
        <v>W</v>
      </c>
      <c r="V44" s="44"/>
      <c r="W44" s="22">
        <f>IF(S44="due",90*(I44+K44),S44+T44/60)</f>
        <v>46.966666666666669</v>
      </c>
      <c r="X44" s="22">
        <f>IF(R44="",W44,IF(R44="N",IF(U44="E",180+W44,180-W44),IF(U44="E",360-W44,W44)))</f>
        <v>133.03333333333333</v>
      </c>
      <c r="Y44" s="22">
        <f>RADIANS(X44)</f>
        <v>2.3218696815697899</v>
      </c>
      <c r="Z44" s="64"/>
      <c r="AA44" s="58">
        <f>-M44*COS(Y44)</f>
        <v>2.9597449576424468</v>
      </c>
      <c r="AB44" s="58">
        <f>-M44*SIN(Y44)</f>
        <v>-3.1702381275522886</v>
      </c>
      <c r="AC44" s="64"/>
      <c r="AD44" s="82">
        <f>$AA$40/$M$40*M44</f>
        <v>1.7130707006064472E-4</v>
      </c>
      <c r="AE44" s="82">
        <f>$AB$40/$M$40*M44</f>
        <v>1.1056707312866222E-4</v>
      </c>
      <c r="AF44" s="22">
        <f>AA44-AD44</f>
        <v>2.959573650572386</v>
      </c>
      <c r="AG44" s="22">
        <f>AB44-AE44</f>
        <v>-3.1703486946254174</v>
      </c>
      <c r="AH44" s="64"/>
      <c r="AI44" s="25">
        <f>A44</f>
        <v>3</v>
      </c>
      <c r="AJ44" s="82">
        <f t="shared" si="1"/>
        <v>720875.47499257897</v>
      </c>
      <c r="AK44" s="82">
        <f t="shared" si="1"/>
        <v>461458.22034116997</v>
      </c>
      <c r="AL44" s="66"/>
      <c r="AM44" s="9" t="str">
        <f>IF(A45=0,A44&amp;" - 1",A44&amp;" - "&amp;A45)</f>
        <v>3 - 4</v>
      </c>
      <c r="AN44" s="18">
        <f>AN43+F43+F44</f>
        <v>24.379999999888241</v>
      </c>
      <c r="AO44" s="18">
        <f>AN44*G44</f>
        <v>77.284599999248371</v>
      </c>
      <c r="AP44" s="9" t="str">
        <f>D44&amp;","&amp;C44</f>
        <v>461458.24,720875.42</v>
      </c>
    </row>
    <row r="45" spans="1:44" s="46" customFormat="1">
      <c r="A45" s="20">
        <f t="shared" ref="A45:A46" si="2">A44+1</f>
        <v>4</v>
      </c>
      <c r="B45" s="44"/>
      <c r="C45" s="60">
        <v>720878.38</v>
      </c>
      <c r="D45" s="60">
        <v>461455.07</v>
      </c>
      <c r="E45" s="79"/>
      <c r="F45" s="72">
        <f t="shared" ref="F45:F46" si="3">IF(C46=0,C45-$C$42,C45-C46)</f>
        <v>-12.839999999967404</v>
      </c>
      <c r="G45" s="72">
        <f t="shared" ref="G45:G46" si="4">IF(D46=0,D45-$D$42,D45-D46)</f>
        <v>-1.0200000000186265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12.880450302656383</v>
      </c>
      <c r="N45" s="22">
        <f t="shared" ref="N45:N46" si="11">IF(F45=0,,ATAN(G45/F45))</f>
        <v>7.9272779233656221E-2</v>
      </c>
      <c r="O45" s="22">
        <f t="shared" ref="O45:O46" si="12">ABS(DEGREES(N45))</f>
        <v>4.5419956803608175</v>
      </c>
      <c r="P45" s="24" t="str">
        <f t="shared" ref="P45:P46" si="13">TEXT(INT(O45),"00")</f>
        <v>04</v>
      </c>
      <c r="Q45" s="25" t="str">
        <f t="shared" ref="Q45:Q46" si="14">TEXT((O45-P45)*60,"00")</f>
        <v>33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04</v>
      </c>
      <c r="T45" s="25" t="str">
        <f t="shared" ref="T45:T46" si="17">IF(L45="",IF(INT(Q45)=60,"00",Q45),L45)</f>
        <v>33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4.55</v>
      </c>
      <c r="X45" s="22">
        <f t="shared" ref="X45:X46" si="20">IF(R45="",W45,IF(R45="N",IF(U45="E",180+W45,180-W45),IF(U45="E",360-W45,W45)))</f>
        <v>184.55</v>
      </c>
      <c r="Y45" s="22">
        <f t="shared" ref="Y45:Y46" si="21">RADIANS(X45)</f>
        <v>3.2210051345555355</v>
      </c>
      <c r="Z45" s="64"/>
      <c r="AA45" s="58">
        <f t="shared" ref="AA45:AA46" si="22">-M45*COS(Y45)</f>
        <v>12.839857378904732</v>
      </c>
      <c r="AB45" s="58">
        <f t="shared" ref="AB45:AB46" si="23">-M45*SIN(Y45)</f>
        <v>1.0217937602993192</v>
      </c>
      <c r="AC45" s="64"/>
      <c r="AD45" s="82">
        <f t="shared" ref="AD45:AD46" si="24">$AA$40/$M$40*M45</f>
        <v>5.0875204002757783E-4</v>
      </c>
      <c r="AE45" s="82">
        <f t="shared" ref="AE45:AE46" si="25">$AB$40/$M$40*M45</f>
        <v>3.2836487130491281E-4</v>
      </c>
      <c r="AF45" s="22">
        <f t="shared" ref="AF45:AF46" si="26">AA45-AD45</f>
        <v>12.839348626864703</v>
      </c>
      <c r="AG45" s="22">
        <f t="shared" ref="AG45:AG46" si="27">AB45-AE45</f>
        <v>1.0214653954280144</v>
      </c>
      <c r="AH45" s="64"/>
      <c r="AI45" s="25">
        <f t="shared" ref="AI45:AI46" si="28">A45</f>
        <v>4</v>
      </c>
      <c r="AJ45" s="82">
        <f t="shared" ref="AJ45:AJ46" si="29">AJ44+AF44</f>
        <v>720878.43456622958</v>
      </c>
      <c r="AK45" s="82">
        <f t="shared" ref="AK45:AK46" si="30">AK44+AG44</f>
        <v>461455.04999247537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8.5799999999580905</v>
      </c>
      <c r="AO45" s="18">
        <f t="shared" ref="AO45:AO46" si="33">AN45*G45</f>
        <v>-8.7516000001170671</v>
      </c>
      <c r="AP45" s="9" t="str">
        <f t="shared" ref="AP45:AP46" si="34">D45&amp;","&amp;C45</f>
        <v>461455.07,720878.38</v>
      </c>
    </row>
    <row r="46" spans="1:44" s="46" customFormat="1">
      <c r="A46" s="20">
        <f t="shared" si="2"/>
        <v>5</v>
      </c>
      <c r="B46" s="44"/>
      <c r="C46" s="60">
        <v>720891.22</v>
      </c>
      <c r="D46" s="60">
        <v>461456.09</v>
      </c>
      <c r="E46" s="79"/>
      <c r="F46" s="72">
        <f t="shared" si="3"/>
        <v>2.1300000000046566</v>
      </c>
      <c r="G46" s="72">
        <f t="shared" si="4"/>
        <v>-22.039999999979045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22.142685022352104</v>
      </c>
      <c r="N46" s="22">
        <f t="shared" si="11"/>
        <v>-1.4744530563746923</v>
      </c>
      <c r="O46" s="22">
        <f t="shared" si="12"/>
        <v>84.479937220434707</v>
      </c>
      <c r="P46" s="24" t="str">
        <f t="shared" si="13"/>
        <v>84</v>
      </c>
      <c r="Q46" s="25" t="str">
        <f t="shared" si="14"/>
        <v>29</v>
      </c>
      <c r="R46" s="23" t="str">
        <f t="shared" si="15"/>
        <v>S</v>
      </c>
      <c r="S46" s="25" t="str">
        <f t="shared" si="16"/>
        <v>84</v>
      </c>
      <c r="T46" s="25" t="str">
        <f t="shared" si="17"/>
        <v>29</v>
      </c>
      <c r="U46" s="24" t="str">
        <f t="shared" si="18"/>
        <v>E</v>
      </c>
      <c r="V46" s="44"/>
      <c r="W46" s="22">
        <f t="shared" si="19"/>
        <v>84.483333333333334</v>
      </c>
      <c r="X46" s="22">
        <f t="shared" si="20"/>
        <v>275.51666666666665</v>
      </c>
      <c r="Y46" s="22">
        <f t="shared" si="21"/>
        <v>4.8086729774530435</v>
      </c>
      <c r="Z46" s="64"/>
      <c r="AA46" s="58">
        <f t="shared" si="22"/>
        <v>-2.128693611588937</v>
      </c>
      <c r="AB46" s="58">
        <f t="shared" si="23"/>
        <v>22.040126213501516</v>
      </c>
      <c r="AC46" s="64"/>
      <c r="AD46" s="82">
        <f t="shared" si="24"/>
        <v>8.7459179703418255E-4</v>
      </c>
      <c r="AE46" s="82">
        <f t="shared" si="25"/>
        <v>5.6448957504306888E-4</v>
      </c>
      <c r="AF46" s="22">
        <f t="shared" si="26"/>
        <v>-2.1295682033859711</v>
      </c>
      <c r="AG46" s="22">
        <f t="shared" si="27"/>
        <v>22.039561723926472</v>
      </c>
      <c r="AH46" s="64"/>
      <c r="AI46" s="25">
        <f t="shared" si="28"/>
        <v>5</v>
      </c>
      <c r="AJ46" s="82">
        <f t="shared" si="29"/>
        <v>720891.27391485649</v>
      </c>
      <c r="AK46" s="82">
        <f t="shared" si="30"/>
        <v>461456.07145787077</v>
      </c>
      <c r="AL46" s="66"/>
      <c r="AM46" s="9" t="str">
        <f t="shared" si="31"/>
        <v>5 - 1</v>
      </c>
      <c r="AN46" s="18">
        <f t="shared" si="32"/>
        <v>-2.1300000000046566</v>
      </c>
      <c r="AO46" s="18">
        <f t="shared" si="33"/>
        <v>46.945200000058001</v>
      </c>
      <c r="AP46" s="9" t="str">
        <f t="shared" si="34"/>
        <v>461456.09,720891.22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85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86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71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563.62540000184833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281.81270000092417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4.7852012219431065E-3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14015.754526921832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14000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14000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67.068205688680976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4.3587699390190693E-3</v>
      </c>
      <c r="AB40" s="91">
        <f>SUM(AB42:AB65536)</f>
        <v>1.9746582877018248E-3</v>
      </c>
      <c r="AC40" s="91"/>
      <c r="AD40" s="91">
        <f>SUM(AD42:AD65536)</f>
        <v>4.3587699390190693E-3</v>
      </c>
      <c r="AE40" s="91">
        <f>SUM(AE42:AE65536)</f>
        <v>1.9746582877018248E-3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720874.75304949901</v>
      </c>
      <c r="AK40" s="92">
        <f>AK44+AG44</f>
        <v>461495.34822764265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339.54000000003725</v>
      </c>
      <c r="G41" s="72">
        <f>IF(D42=0,D41-$D$41,D41-D42)</f>
        <v>972.0899999999674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1029.6826597063591</v>
      </c>
      <c r="N41" s="36">
        <f>IF(F41=0,,ATAN(G41/F41))</f>
        <v>1.2347553707552255</v>
      </c>
      <c r="O41" s="36">
        <f>ABS(DEGREES(N41))</f>
        <v>70.746271475385612</v>
      </c>
      <c r="P41" s="37" t="str">
        <f>TEXT(INT(O41),"00")</f>
        <v>70</v>
      </c>
      <c r="Q41" s="38" t="str">
        <f>TEXT((O41-P41)*60,"00")</f>
        <v>45</v>
      </c>
      <c r="R41" s="39" t="str">
        <f>IF(L41="",IF(F41&gt;0,"S","N"),"")</f>
        <v>S</v>
      </c>
      <c r="S41" s="25" t="str">
        <f>IF(L41="",IF(INT(Q41)=60,INT(P41+1),P41),"due")</f>
        <v>70</v>
      </c>
      <c r="T41" s="38" t="str">
        <f>IF(L41="",IF(INT(Q41)=60,"00",Q41),L41)</f>
        <v>45</v>
      </c>
      <c r="U41" s="40" t="str">
        <f>IF(L41="",IF(G41&gt;0,"W","E"),"")</f>
        <v>W</v>
      </c>
      <c r="V41" s="41"/>
      <c r="W41" s="22">
        <f>IF(S41="due",90*(I41+K41),S41+T41/60)</f>
        <v>70.75</v>
      </c>
      <c r="X41" s="22">
        <f>IF(R41="",W41,IF(R41="N",IF(U41="E",180+W41,180-W41),IF(U41="E",360-W41,W41)))</f>
        <v>70.75</v>
      </c>
      <c r="Y41" s="22">
        <f>RADIANS(X41)</f>
        <v>1.2348204457859882</v>
      </c>
      <c r="Z41" s="64"/>
      <c r="AA41" s="58">
        <f>-M41*COS(Y41)</f>
        <v>-339.47674049449256</v>
      </c>
      <c r="AB41" s="58">
        <f>-M41*SIN(Y41)</f>
        <v>-972.11209351761318</v>
      </c>
      <c r="AC41" s="64"/>
      <c r="AD41" s="22">
        <v>0</v>
      </c>
      <c r="AE41" s="22">
        <v>0</v>
      </c>
      <c r="AF41" s="22">
        <f t="shared" ref="AF41:AG43" si="0">AA41-AD41</f>
        <v>-339.47674049449256</v>
      </c>
      <c r="AG41" s="22">
        <f t="shared" si="0"/>
        <v>-972.11209351761318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720889.08</v>
      </c>
      <c r="D42" s="60">
        <v>461478.13</v>
      </c>
      <c r="E42" s="79"/>
      <c r="F42" s="72">
        <f>IF(C43=0,C42-$C$42,C42-C43)</f>
        <v>-0.93000000005122274</v>
      </c>
      <c r="G42" s="72">
        <f>IF(D43=0,D42-$D$42,D42-D43)</f>
        <v>-21.080000000016298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21.100504733318168</v>
      </c>
      <c r="N42" s="36">
        <f>IF(F42=0,,ATAN(G42/F42))</f>
        <v>1.5267072693944337</v>
      </c>
      <c r="O42" s="36">
        <f>ABS(DEGREES(N42))</f>
        <v>87.473883088243454</v>
      </c>
      <c r="P42" s="37" t="str">
        <f>TEXT(INT(O42),"00")</f>
        <v>87</v>
      </c>
      <c r="Q42" s="38" t="str">
        <f>TEXT((O42-P42)*60,"00")</f>
        <v>28</v>
      </c>
      <c r="R42" s="39" t="str">
        <f>IF(L42="",IF(F42&gt;0,"S","N"),"")</f>
        <v>N</v>
      </c>
      <c r="S42" s="25" t="str">
        <f>IF(L42="",IF(INT(Q42)=60,INT(P42+1),P42),"due")</f>
        <v>87</v>
      </c>
      <c r="T42" s="38" t="str">
        <f>IF(L42="",IF(INT(Q42)=60,"00",Q42),L42)</f>
        <v>28</v>
      </c>
      <c r="U42" s="40" t="str">
        <f>IF(L42="",IF(G42&gt;0,"W","E"),"")</f>
        <v>E</v>
      </c>
      <c r="V42" s="44"/>
      <c r="W42" s="22">
        <f>IF(S42="due",90*(I42+K42),S42+T42/60)</f>
        <v>87.466666666666669</v>
      </c>
      <c r="X42" s="22">
        <f>IF(R42="",W42,IF(R42="N",IF(U42="E",180+W42,180-W42),IF(U42="E",360-W42,W42)))</f>
        <v>267.4666666666667</v>
      </c>
      <c r="Y42" s="22">
        <f>RADIANS(X42)</f>
        <v>4.6681739726675007</v>
      </c>
      <c r="Z42" s="64"/>
      <c r="AA42" s="58">
        <f>-M42*COS(Y42)</f>
        <v>0.9326550253442738</v>
      </c>
      <c r="AB42" s="58">
        <f>-M42*SIN(Y42)</f>
        <v>21.079882699020946</v>
      </c>
      <c r="AC42" s="64"/>
      <c r="AD42" s="82">
        <f>$AA$40/$M$40*M42</f>
        <v>1.3713240839726068E-3</v>
      </c>
      <c r="AE42" s="82">
        <f>$AB$40/$M$40*M42</f>
        <v>6.2125244172694894E-4</v>
      </c>
      <c r="AF42" s="22">
        <f t="shared" si="0"/>
        <v>0.93128370126030124</v>
      </c>
      <c r="AG42" s="22">
        <f t="shared" si="0"/>
        <v>21.079261446579217</v>
      </c>
      <c r="AH42" s="63"/>
      <c r="AI42" s="38">
        <f>A42</f>
        <v>1</v>
      </c>
      <c r="AJ42" s="82">
        <f t="shared" ref="AJ42:AK44" si="1">AJ41+AF41</f>
        <v>720889.14325950551</v>
      </c>
      <c r="AK42" s="82">
        <f t="shared" si="1"/>
        <v>461478.10790648236</v>
      </c>
      <c r="AL42" s="66"/>
      <c r="AM42" s="9" t="str">
        <f>IF(A43=0,A42&amp;" - 1",A42&amp;" - "&amp;A43)</f>
        <v>1 - 2</v>
      </c>
      <c r="AN42" s="18">
        <f>F42</f>
        <v>-0.93000000005122274</v>
      </c>
      <c r="AO42" s="18">
        <f>AN42*G42</f>
        <v>19.604400001094934</v>
      </c>
      <c r="AP42" s="9" t="str">
        <f>D42&amp;","&amp;C42</f>
        <v>461478.13,720889.08</v>
      </c>
    </row>
    <row r="43" spans="1:44">
      <c r="A43" s="20">
        <f>A42+1</f>
        <v>2</v>
      </c>
      <c r="B43" s="44"/>
      <c r="C43" s="60">
        <v>720890.01</v>
      </c>
      <c r="D43" s="60">
        <v>461499.21</v>
      </c>
      <c r="E43" s="79"/>
      <c r="F43" s="72">
        <f>IF(C44=0,C43-$C$42,C43-C44)</f>
        <v>12.21999999997206</v>
      </c>
      <c r="G43" s="72">
        <f>IF(D44=0,D43-$D$42,D43-D44)</f>
        <v>0.86999999999534339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12.250930576870847</v>
      </c>
      <c r="N43" s="36">
        <f>IF(F43=0,,ATAN(G43/F43))</f>
        <v>7.1074839025966022E-2</v>
      </c>
      <c r="O43" s="36">
        <f>ABS(DEGREES(N43))</f>
        <v>4.0722883057595682</v>
      </c>
      <c r="P43" s="37" t="str">
        <f>TEXT(INT(O43),"00")</f>
        <v>04</v>
      </c>
      <c r="Q43" s="38" t="str">
        <f>TEXT((O43-P43)*60,"00")</f>
        <v>04</v>
      </c>
      <c r="R43" s="39" t="str">
        <f>IF(L43="",IF(F43&gt;0,"S","N"),"")</f>
        <v>S</v>
      </c>
      <c r="S43" s="25" t="str">
        <f>IF(L43="",IF(INT(Q43)=60,INT(P43+1),P43),"due")</f>
        <v>04</v>
      </c>
      <c r="T43" s="38" t="str">
        <f>IF(L43="",IF(INT(Q43)=60,"00",Q43),L43)</f>
        <v>04</v>
      </c>
      <c r="U43" s="40" t="str">
        <f>IF(L43="",IF(G43&gt;0,"W","E"),"")</f>
        <v>W</v>
      </c>
      <c r="V43" s="44"/>
      <c r="W43" s="22">
        <f>IF(S43="due",90*(I43+K43),S43+T43/60)</f>
        <v>4.0666666666666664</v>
      </c>
      <c r="X43" s="22">
        <f>IF(R43="",W43,IF(R43="N",IF(U43="E",180+W43,180-W43),IF(U43="E",360-W43,W43)))</f>
        <v>4.0666666666666664</v>
      </c>
      <c r="Y43" s="22">
        <f>RADIANS(X43)</f>
        <v>7.0976722914436061E-2</v>
      </c>
      <c r="Z43" s="64"/>
      <c r="AA43" s="58">
        <f>-M43*COS(Y43)</f>
        <v>-12.22008530216938</v>
      </c>
      <c r="AB43" s="58">
        <f>-M43*SIN(Y43)</f>
        <v>-0.86880101692672818</v>
      </c>
      <c r="AC43" s="64"/>
      <c r="AD43" s="82">
        <f>$AA$40/$M$40*M43</f>
        <v>7.9618930274268963E-4</v>
      </c>
      <c r="AE43" s="82">
        <f>$AB$40/$M$40*M43</f>
        <v>3.6069850605471718E-4</v>
      </c>
      <c r="AF43" s="22">
        <f t="shared" si="0"/>
        <v>-12.220881491472124</v>
      </c>
      <c r="AG43" s="22">
        <f t="shared" si="0"/>
        <v>-0.86916171543278287</v>
      </c>
      <c r="AH43" s="64"/>
      <c r="AI43" s="25">
        <f>A43</f>
        <v>2</v>
      </c>
      <c r="AJ43" s="82">
        <f t="shared" si="1"/>
        <v>720890.07454320672</v>
      </c>
      <c r="AK43" s="82">
        <f t="shared" si="1"/>
        <v>461499.18716792896</v>
      </c>
      <c r="AL43" s="66"/>
      <c r="AM43" s="9" t="str">
        <f>IF(A44=0,A43&amp;" - 1",A43&amp;" - "&amp;A44)</f>
        <v>2 - 3</v>
      </c>
      <c r="AN43" s="18">
        <f>AN42+F42+F43</f>
        <v>10.359999999869615</v>
      </c>
      <c r="AO43" s="18">
        <f>AN43*G43</f>
        <v>9.0131999998383225</v>
      </c>
      <c r="AP43" s="9" t="str">
        <f>D43&amp;","&amp;C43</f>
        <v>461499.21,720890.01</v>
      </c>
    </row>
    <row r="44" spans="1:44" s="46" customFormat="1">
      <c r="A44" s="20">
        <f>A43+1</f>
        <v>3</v>
      </c>
      <c r="B44" s="44"/>
      <c r="C44" s="60">
        <v>720877.79</v>
      </c>
      <c r="D44" s="60">
        <v>461498.34</v>
      </c>
      <c r="E44" s="79"/>
      <c r="F44" s="72">
        <f>IF(C45=0,C44-$C$42,C44-C45)</f>
        <v>3.1000000000931323</v>
      </c>
      <c r="G44" s="72">
        <f>IF(D45=0,D44-$D$42,D44-D45)</f>
        <v>2.970000000030268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4.2931224069151828</v>
      </c>
      <c r="N44" s="22">
        <f>IF(F44=0,,ATAN(G44/F44))</f>
        <v>0.76398463301570885</v>
      </c>
      <c r="O44" s="22">
        <f>ABS(DEGREES(N44))</f>
        <v>43.773095084651167</v>
      </c>
      <c r="P44" s="24" t="str">
        <f>TEXT(INT(O44),"00")</f>
        <v>43</v>
      </c>
      <c r="Q44" s="25" t="str">
        <f>TEXT((O44-P44)*60,"00")</f>
        <v>46</v>
      </c>
      <c r="R44" s="23" t="str">
        <f>IF(L44="",IF(F44&gt;0,"S","N"),"")</f>
        <v>S</v>
      </c>
      <c r="S44" s="25" t="str">
        <f>IF(L44="",IF(INT(Q44)=60,INT(P44+1),P44),"due")</f>
        <v>43</v>
      </c>
      <c r="T44" s="25" t="str">
        <f>IF(L44="",IF(INT(Q44)=60,"00",Q44),L44)</f>
        <v>46</v>
      </c>
      <c r="U44" s="24" t="str">
        <f>IF(L44="",IF(G44&gt;0,"W","E"),"")</f>
        <v>W</v>
      </c>
      <c r="V44" s="44"/>
      <c r="W44" s="22">
        <f>IF(S44="due",90*(I44+K44),S44+T44/60)</f>
        <v>43.766666666666666</v>
      </c>
      <c r="X44" s="22">
        <f>IF(R44="",W44,IF(R44="N",IF(U44="E",180+W44,180-W44),IF(U44="E",360-W44,W44)))</f>
        <v>43.766666666666666</v>
      </c>
      <c r="Y44" s="22">
        <f>RADIANS(X44)</f>
        <v>0.76387243595618493</v>
      </c>
      <c r="Z44" s="64"/>
      <c r="AA44" s="58">
        <f>-M44*COS(Y44)</f>
        <v>-3.1003332058475435</v>
      </c>
      <c r="AB44" s="58">
        <f>-M44*SIN(Y44)</f>
        <v>-2.9696521704530157</v>
      </c>
      <c r="AC44" s="64"/>
      <c r="AD44" s="82">
        <f>$AA$40/$M$40*M44</f>
        <v>2.7901048939123804E-4</v>
      </c>
      <c r="AE44" s="82">
        <f>$AB$40/$M$40*M44</f>
        <v>1.2640042556504835E-4</v>
      </c>
      <c r="AF44" s="22">
        <f>AA44-AD44</f>
        <v>-3.1006122163369345</v>
      </c>
      <c r="AG44" s="22">
        <f>AB44-AE44</f>
        <v>-2.9697785708785807</v>
      </c>
      <c r="AH44" s="64"/>
      <c r="AI44" s="25">
        <f>A44</f>
        <v>3</v>
      </c>
      <c r="AJ44" s="82">
        <f t="shared" si="1"/>
        <v>720877.85366171529</v>
      </c>
      <c r="AK44" s="82">
        <f t="shared" si="1"/>
        <v>461498.31800621352</v>
      </c>
      <c r="AL44" s="66"/>
      <c r="AM44" s="9" t="str">
        <f>IF(A45=0,A44&amp;" - 1",A44&amp;" - "&amp;A45)</f>
        <v>3 - 4</v>
      </c>
      <c r="AN44" s="18">
        <f>AN43+F43+F44</f>
        <v>25.679999999934807</v>
      </c>
      <c r="AO44" s="18">
        <f>AN44*G44</f>
        <v>76.269600000583665</v>
      </c>
      <c r="AP44" s="9" t="str">
        <f>D44&amp;","&amp;C44</f>
        <v>461498.34,720877.79</v>
      </c>
    </row>
    <row r="45" spans="1:44" s="46" customFormat="1">
      <c r="A45" s="20">
        <f t="shared" ref="A45:A46" si="2">A44+1</f>
        <v>4</v>
      </c>
      <c r="B45" s="44"/>
      <c r="C45" s="60">
        <v>720874.69</v>
      </c>
      <c r="D45" s="60">
        <v>461495.37</v>
      </c>
      <c r="E45" s="79"/>
      <c r="F45" s="72">
        <f t="shared" ref="F45:F46" si="3">IF(C46=0,C45-$C$42,C45-C46)</f>
        <v>-1.5200000000186265</v>
      </c>
      <c r="G45" s="72">
        <f t="shared" ref="G45:G46" si="4">IF(D46=0,D45-$D$42,D45-D46)</f>
        <v>16.460000000020955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16.530033272826358</v>
      </c>
      <c r="N45" s="22">
        <f t="shared" ref="N45:N46" si="11">IF(F45=0,,ATAN(G45/F45))</f>
        <v>-1.4787124072552591</v>
      </c>
      <c r="O45" s="22">
        <f t="shared" ref="O45:O46" si="12">ABS(DEGREES(N45))</f>
        <v>84.723980049356513</v>
      </c>
      <c r="P45" s="24" t="str">
        <f t="shared" ref="P45:P46" si="13">TEXT(INT(O45),"00")</f>
        <v>84</v>
      </c>
      <c r="Q45" s="25" t="str">
        <f t="shared" ref="Q45:Q46" si="14">TEXT((O45-P45)*60,"00")</f>
        <v>43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84</v>
      </c>
      <c r="T45" s="25" t="str">
        <f t="shared" ref="T45:T46" si="17">IF(L45="",IF(INT(Q45)=60,"00",Q45),L45)</f>
        <v>43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84.716666666666669</v>
      </c>
      <c r="X45" s="22">
        <f t="shared" ref="X45:X46" si="20">IF(R45="",W45,IF(R45="N",IF(U45="E",180+W45,180-W45),IF(U45="E",360-W45,W45)))</f>
        <v>95.283333333333331</v>
      </c>
      <c r="Y45" s="22">
        <f t="shared" ref="Y45:Y46" si="21">RADIANS(X45)</f>
        <v>1.6630078889419304</v>
      </c>
      <c r="Z45" s="64"/>
      <c r="AA45" s="58">
        <f t="shared" ref="AA45:AA46" si="22">-M45*COS(Y45)</f>
        <v>1.522100984948263</v>
      </c>
      <c r="AB45" s="58">
        <f t="shared" ref="AB45:AB46" si="23">-M45*SIN(Y45)</f>
        <v>-16.45980584916985</v>
      </c>
      <c r="AC45" s="64"/>
      <c r="AD45" s="82">
        <f t="shared" ref="AD45:AD46" si="24">$AA$40/$M$40*M45</f>
        <v>1.074288649602869E-3</v>
      </c>
      <c r="AE45" s="82">
        <f t="shared" ref="AE45:AE46" si="25">$AB$40/$M$40*M45</f>
        <v>4.8668615572762069E-4</v>
      </c>
      <c r="AF45" s="22">
        <f t="shared" ref="AF45:AF46" si="26">AA45-AD45</f>
        <v>1.5210266962986601</v>
      </c>
      <c r="AG45" s="22">
        <f t="shared" ref="AG45:AG46" si="27">AB45-AE45</f>
        <v>-16.460292535325578</v>
      </c>
      <c r="AH45" s="64"/>
      <c r="AI45" s="25">
        <f t="shared" ref="AI45:AI46" si="28">A45</f>
        <v>4</v>
      </c>
      <c r="AJ45" s="82">
        <f t="shared" ref="AJ45:AJ46" si="29">AJ44+AF44</f>
        <v>720874.75304949901</v>
      </c>
      <c r="AK45" s="82">
        <f t="shared" ref="AK45:AK46" si="30">AK44+AG44</f>
        <v>461495.34822764265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27.260000000009313</v>
      </c>
      <c r="AO45" s="18">
        <f t="shared" ref="AO45:AO46" si="33">AN45*G45</f>
        <v>448.6996000007245</v>
      </c>
      <c r="AP45" s="9" t="str">
        <f t="shared" ref="AP45:AP46" si="34">D45&amp;","&amp;C45</f>
        <v>461495.37,720874.69</v>
      </c>
    </row>
    <row r="46" spans="1:44" s="46" customFormat="1">
      <c r="A46" s="20">
        <f t="shared" si="2"/>
        <v>5</v>
      </c>
      <c r="B46" s="44"/>
      <c r="C46" s="60">
        <v>720876.21</v>
      </c>
      <c r="D46" s="60">
        <v>461478.91</v>
      </c>
      <c r="E46" s="79"/>
      <c r="F46" s="72">
        <f t="shared" si="3"/>
        <v>-12.869999999995343</v>
      </c>
      <c r="G46" s="72">
        <f t="shared" si="4"/>
        <v>0.77999999996973202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12.893614698750422</v>
      </c>
      <c r="N46" s="22">
        <f t="shared" si="11"/>
        <v>-6.0532019779785763E-2</v>
      </c>
      <c r="O46" s="22">
        <f t="shared" si="12"/>
        <v>3.468229258784143</v>
      </c>
      <c r="P46" s="24" t="str">
        <f t="shared" si="13"/>
        <v>03</v>
      </c>
      <c r="Q46" s="25" t="str">
        <f t="shared" si="14"/>
        <v>28</v>
      </c>
      <c r="R46" s="23" t="str">
        <f t="shared" si="15"/>
        <v>N</v>
      </c>
      <c r="S46" s="25" t="str">
        <f t="shared" si="16"/>
        <v>03</v>
      </c>
      <c r="T46" s="25" t="str">
        <f t="shared" si="17"/>
        <v>28</v>
      </c>
      <c r="U46" s="24" t="str">
        <f t="shared" si="18"/>
        <v>W</v>
      </c>
      <c r="V46" s="44"/>
      <c r="W46" s="22">
        <f t="shared" si="19"/>
        <v>3.4666666666666668</v>
      </c>
      <c r="X46" s="22">
        <f t="shared" si="20"/>
        <v>176.53333333333333</v>
      </c>
      <c r="Y46" s="22">
        <f t="shared" si="21"/>
        <v>3.0810879061873231</v>
      </c>
      <c r="Z46" s="64"/>
      <c r="AA46" s="58">
        <f t="shared" si="22"/>
        <v>12.870021267663406</v>
      </c>
      <c r="AB46" s="58">
        <f t="shared" si="23"/>
        <v>-0.77964900418364858</v>
      </c>
      <c r="AC46" s="64"/>
      <c r="AD46" s="82">
        <f t="shared" si="24"/>
        <v>8.3795741330966629E-4</v>
      </c>
      <c r="AE46" s="82">
        <f t="shared" si="25"/>
        <v>3.7962075862748966E-4</v>
      </c>
      <c r="AF46" s="22">
        <f t="shared" si="26"/>
        <v>12.869183310250095</v>
      </c>
      <c r="AG46" s="22">
        <f t="shared" si="27"/>
        <v>-0.78002862494227609</v>
      </c>
      <c r="AH46" s="64"/>
      <c r="AI46" s="25">
        <f t="shared" si="28"/>
        <v>5</v>
      </c>
      <c r="AJ46" s="82">
        <f t="shared" si="29"/>
        <v>720876.27407619532</v>
      </c>
      <c r="AK46" s="82">
        <f t="shared" si="30"/>
        <v>461478.88793510734</v>
      </c>
      <c r="AL46" s="66"/>
      <c r="AM46" s="9" t="str">
        <f t="shared" si="31"/>
        <v>5 - 1</v>
      </c>
      <c r="AN46" s="18">
        <f t="shared" si="32"/>
        <v>12.869999999995343</v>
      </c>
      <c r="AO46" s="18">
        <f t="shared" si="33"/>
        <v>10.038599999606818</v>
      </c>
      <c r="AP46" s="9" t="str">
        <f t="shared" si="34"/>
        <v>461478.91,720876.21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D25" sqref="D25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88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89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71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90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644.18340000004002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322.09170000002001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1.548794664436477E-3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46372.477340246893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46000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46000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71.821445481275816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-1.1511279858058207E-3</v>
      </c>
      <c r="AB40" s="91">
        <f>SUM(AB42:AB65536)</f>
        <v>1.0361801353440114E-3</v>
      </c>
      <c r="AC40" s="91"/>
      <c r="AD40" s="91">
        <f>SUM(AD42:AD65536)</f>
        <v>-1.1511279858058205E-3</v>
      </c>
      <c r="AE40" s="91">
        <f>SUM(AE42:AE65536)</f>
        <v>1.0361801353440112E-3</v>
      </c>
      <c r="AF40" s="91">
        <f>SUM(AF42:AF65536)</f>
        <v>4.9266146717741321E-16</v>
      </c>
      <c r="AG40" s="91">
        <f>SUM(AG42:AG65536)</f>
        <v>0</v>
      </c>
      <c r="AH40" s="92"/>
      <c r="AI40" s="93">
        <v>1</v>
      </c>
      <c r="AJ40" s="92">
        <f>AJ44+AF44</f>
        <v>720878.0959587727</v>
      </c>
      <c r="AK40" s="92">
        <f>AK44+AG44</f>
        <v>461608.75089831959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338.53000000002794</v>
      </c>
      <c r="G41" s="72">
        <f>IF(D42=0,D41-$D$41,D41-D42)</f>
        <v>819.31999999994878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886.50314342360628</v>
      </c>
      <c r="N41" s="36">
        <f>IF(F41=0,,ATAN(G41/F41))</f>
        <v>1.1789762625823548</v>
      </c>
      <c r="O41" s="36">
        <f>ABS(DEGREES(N41))</f>
        <v>67.550363992076441</v>
      </c>
      <c r="P41" s="37" t="str">
        <f>TEXT(INT(O41),"00")</f>
        <v>67</v>
      </c>
      <c r="Q41" s="38" t="str">
        <f>TEXT((O41-P41)*60,"00")</f>
        <v>33</v>
      </c>
      <c r="R41" s="39" t="str">
        <f>IF(L41="",IF(F41&gt;0,"S","N"),"")</f>
        <v>S</v>
      </c>
      <c r="S41" s="25" t="str">
        <f>IF(L41="",IF(INT(Q41)=60,INT(P41+1),P41),"due")</f>
        <v>67</v>
      </c>
      <c r="T41" s="38" t="str">
        <f>IF(L41="",IF(INT(Q41)=60,"00",Q41),L41)</f>
        <v>33</v>
      </c>
      <c r="U41" s="40" t="str">
        <f>IF(L41="",IF(G41&gt;0,"W","E"),"")</f>
        <v>W</v>
      </c>
      <c r="V41" s="41"/>
      <c r="W41" s="22">
        <f>IF(S41="due",90*(I41+K41),S41+T41/60)</f>
        <v>67.55</v>
      </c>
      <c r="X41" s="22">
        <f>IF(R41="",W41,IF(R41="N",IF(U41="E",180+W41,180-W41),IF(U41="E",360-W41,W41)))</f>
        <v>67.55</v>
      </c>
      <c r="Y41" s="22">
        <f>RADIANS(X41)</f>
        <v>1.1789699097221695</v>
      </c>
      <c r="Z41" s="64"/>
      <c r="AA41" s="58">
        <f>-M41*COS(Y41)</f>
        <v>-338.53520501860362</v>
      </c>
      <c r="AB41" s="58">
        <f>-M41*SIN(Y41)</f>
        <v>-819.31784934965685</v>
      </c>
      <c r="AC41" s="64"/>
      <c r="AD41" s="22">
        <v>0</v>
      </c>
      <c r="AE41" s="22">
        <v>0</v>
      </c>
      <c r="AF41" s="22">
        <f t="shared" ref="AF41:AG43" si="0">AA41-AD41</f>
        <v>-338.53520501860362</v>
      </c>
      <c r="AG41" s="22">
        <f t="shared" si="0"/>
        <v>-819.31784934965685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720890.09</v>
      </c>
      <c r="D42" s="60">
        <v>461630.9</v>
      </c>
      <c r="E42" s="79"/>
      <c r="F42" s="72">
        <f>IF(C43=0,C42-$C$42,C42-C43)</f>
        <v>14.979999999981374</v>
      </c>
      <c r="G42" s="72">
        <f>IF(D43=0,D42-$D$42,D42-D43)</f>
        <v>0.30000000004656613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14.983003704179943</v>
      </c>
      <c r="N42" s="36">
        <f>IF(F42=0,,ATAN(G42/F42))</f>
        <v>2.0024025555083282E-2</v>
      </c>
      <c r="O42" s="36">
        <f>ABS(DEGREES(N42))</f>
        <v>1.1472921531683775</v>
      </c>
      <c r="P42" s="37" t="str">
        <f>TEXT(INT(O42),"00")</f>
        <v>01</v>
      </c>
      <c r="Q42" s="38" t="str">
        <f>TEXT((O42-P42)*60,"00")</f>
        <v>09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09</v>
      </c>
      <c r="U42" s="40" t="str">
        <f>IF(L42="",IF(G42&gt;0,"W","E"),"")</f>
        <v>W</v>
      </c>
      <c r="V42" s="44"/>
      <c r="W42" s="22">
        <f>IF(S42="due",90*(I42+K42),S42+T42/60)</f>
        <v>1.1499999999999999</v>
      </c>
      <c r="X42" s="22">
        <f>IF(R42="",W42,IF(R42="N",IF(U42="E",180+W42,180-W42),IF(U42="E",360-W42,W42)))</f>
        <v>1.1499999999999999</v>
      </c>
      <c r="Y42" s="22">
        <f>RADIANS(X42)</f>
        <v>2.007128639793479E-2</v>
      </c>
      <c r="Z42" s="64"/>
      <c r="AA42" s="58">
        <f>-M42*COS(Y42)</f>
        <v>-14.979985804998952</v>
      </c>
      <c r="AB42" s="58">
        <f>-M42*SIN(Y42)</f>
        <v>-0.30070796713717923</v>
      </c>
      <c r="AC42" s="64"/>
      <c r="AD42" s="82">
        <f>$AA$40/$M$40*M42</f>
        <v>-2.4014212969036209E-4</v>
      </c>
      <c r="AE42" s="82">
        <f>$AB$40/$M$40*M42</f>
        <v>2.1616232731078158E-4</v>
      </c>
      <c r="AF42" s="22">
        <f t="shared" si="0"/>
        <v>-14.979745662869261</v>
      </c>
      <c r="AG42" s="22">
        <f t="shared" si="0"/>
        <v>-0.30092412946449004</v>
      </c>
      <c r="AH42" s="63"/>
      <c r="AI42" s="38">
        <f>A42</f>
        <v>1</v>
      </c>
      <c r="AJ42" s="82">
        <f t="shared" ref="AJ42:AK44" si="1">AJ41+AF41</f>
        <v>720890.08479498141</v>
      </c>
      <c r="AK42" s="82">
        <f t="shared" si="1"/>
        <v>461630.90215065033</v>
      </c>
      <c r="AL42" s="66"/>
      <c r="AM42" s="9" t="str">
        <f>IF(A43=0,A42&amp;" - 1",A42&amp;" - "&amp;A43)</f>
        <v>1 - 2</v>
      </c>
      <c r="AN42" s="18">
        <f>F42</f>
        <v>14.979999999981374</v>
      </c>
      <c r="AO42" s="18">
        <f>AN42*G42</f>
        <v>4.4940000006919725</v>
      </c>
      <c r="AP42" s="9" t="str">
        <f>D42&amp;","&amp;C42</f>
        <v>461630.9,720890.09</v>
      </c>
    </row>
    <row r="43" spans="1:44">
      <c r="A43" s="20">
        <f>A42+1</f>
        <v>2</v>
      </c>
      <c r="B43" s="44"/>
      <c r="C43" s="60">
        <v>720875.11</v>
      </c>
      <c r="D43" s="60">
        <v>461630.6</v>
      </c>
      <c r="E43" s="79"/>
      <c r="F43" s="72">
        <f>IF(C44=0,C43-$C$42,C43-C44)</f>
        <v>-0.10999999998603016</v>
      </c>
      <c r="G43" s="72">
        <f>IF(D44=0,D43-$D$42,D43-D44)</f>
        <v>19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19.000318418384385</v>
      </c>
      <c r="N43" s="36">
        <f>IF(F43=0,,ATAN(G43/F43))</f>
        <v>-1.5650069177939909</v>
      </c>
      <c r="O43" s="36">
        <f>ABS(DEGREES(N43))</f>
        <v>89.668291298373063</v>
      </c>
      <c r="P43" s="37" t="str">
        <f>TEXT(INT(O43),"00")</f>
        <v>89</v>
      </c>
      <c r="Q43" s="38" t="str">
        <f>TEXT((O43-P43)*60,"00")</f>
        <v>40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40</v>
      </c>
      <c r="U43" s="40" t="str">
        <f>IF(L43="",IF(G43&gt;0,"W","E"),"")</f>
        <v>W</v>
      </c>
      <c r="V43" s="44"/>
      <c r="W43" s="22">
        <f>IF(S43="due",90*(I43+K43),S43+T43/60)</f>
        <v>89.666666666666671</v>
      </c>
      <c r="X43" s="22">
        <f>IF(R43="",W43,IF(R43="N",IF(U43="E",180+W43,180-W43),IF(U43="E",360-W43,W43)))</f>
        <v>90.333333333333329</v>
      </c>
      <c r="Y43" s="22">
        <f>RADIANS(X43)</f>
        <v>1.5766140909682109</v>
      </c>
      <c r="Z43" s="64"/>
      <c r="AA43" s="58">
        <f>-M43*COS(Y43)</f>
        <v>0.11053874821749927</v>
      </c>
      <c r="AB43" s="58">
        <f>-M43*SIN(Y43)</f>
        <v>-18.999996873292886</v>
      </c>
      <c r="AC43" s="64"/>
      <c r="AD43" s="82">
        <f>$AA$40/$M$40*M43</f>
        <v>-3.0453018766276615E-4</v>
      </c>
      <c r="AE43" s="82">
        <f>$AB$40/$M$40*M43</f>
        <v>2.741208058179995E-4</v>
      </c>
      <c r="AF43" s="22">
        <f t="shared" si="0"/>
        <v>0.11084327840516205</v>
      </c>
      <c r="AG43" s="22">
        <f t="shared" si="0"/>
        <v>-19.000270994098706</v>
      </c>
      <c r="AH43" s="64"/>
      <c r="AI43" s="25">
        <f>A43</f>
        <v>2</v>
      </c>
      <c r="AJ43" s="82">
        <f t="shared" si="1"/>
        <v>720875.10504931852</v>
      </c>
      <c r="AK43" s="82">
        <f t="shared" si="1"/>
        <v>461630.60122652084</v>
      </c>
      <c r="AL43" s="66"/>
      <c r="AM43" s="9" t="str">
        <f>IF(A44=0,A43&amp;" - 1",A43&amp;" - "&amp;A44)</f>
        <v>2 - 3</v>
      </c>
      <c r="AN43" s="18">
        <f>AN42+F42+F43</f>
        <v>29.849999999976717</v>
      </c>
      <c r="AO43" s="18">
        <f>AN43*G43</f>
        <v>567.14999999955762</v>
      </c>
      <c r="AP43" s="9" t="str">
        <f>D43&amp;","&amp;C43</f>
        <v>461630.6,720875.11</v>
      </c>
    </row>
    <row r="44" spans="1:44" s="46" customFormat="1">
      <c r="A44" s="20">
        <f>A43+1</f>
        <v>3</v>
      </c>
      <c r="B44" s="44"/>
      <c r="C44" s="60">
        <v>720875.22</v>
      </c>
      <c r="D44" s="60">
        <v>461611.6</v>
      </c>
      <c r="E44" s="79"/>
      <c r="F44" s="72">
        <f>IF(C45=0,C44-$C$42,C44-C45)</f>
        <v>-2.8800000000046566</v>
      </c>
      <c r="G44" s="72">
        <f>IF(D45=0,D44-$D$42,D44-D45)</f>
        <v>2.8499999999767169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4.0517773877514678</v>
      </c>
      <c r="N44" s="22">
        <f>IF(F44=0,,ATAN(G44/F44))</f>
        <v>-0.78016260913614777</v>
      </c>
      <c r="O44" s="22">
        <f>ABS(DEGREES(N44))</f>
        <v>44.700024837415747</v>
      </c>
      <c r="P44" s="24" t="str">
        <f>TEXT(INT(O44),"00")</f>
        <v>44</v>
      </c>
      <c r="Q44" s="25" t="str">
        <f>TEXT((O44-P44)*60,"00")</f>
        <v>42</v>
      </c>
      <c r="R44" s="23" t="str">
        <f>IF(L44="",IF(F44&gt;0,"S","N"),"")</f>
        <v>N</v>
      </c>
      <c r="S44" s="25" t="str">
        <f>IF(L44="",IF(INT(Q44)=60,INT(P44+1),P44),"due")</f>
        <v>44</v>
      </c>
      <c r="T44" s="25" t="str">
        <f>IF(L44="",IF(INT(Q44)=60,"00",Q44),L44)</f>
        <v>42</v>
      </c>
      <c r="U44" s="24" t="str">
        <f>IF(L44="",IF(G44&gt;0,"W","E"),"")</f>
        <v>W</v>
      </c>
      <c r="V44" s="44"/>
      <c r="W44" s="22">
        <f>IF(S44="due",90*(I44+K44),S44+T44/60)</f>
        <v>44.7</v>
      </c>
      <c r="X44" s="22">
        <f>IF(R44="",W44,IF(R44="N",IF(U44="E",180+W44,180-W44),IF(U44="E",360-W44,W44)))</f>
        <v>135.30000000000001</v>
      </c>
      <c r="Y44" s="22">
        <f>RADIANS(X44)</f>
        <v>2.3614304779483279</v>
      </c>
      <c r="Z44" s="64"/>
      <c r="AA44" s="58">
        <f>-M44*COS(Y44)</f>
        <v>2.8800012354642313</v>
      </c>
      <c r="AB44" s="58">
        <f>-M44*SIN(Y44)</f>
        <v>-2.8499987515117633</v>
      </c>
      <c r="AC44" s="64"/>
      <c r="AD44" s="82">
        <f>$AA$40/$M$40*M44</f>
        <v>-6.4940413159908804E-5</v>
      </c>
      <c r="AE44" s="82">
        <f>$AB$40/$M$40*M44</f>
        <v>5.8455677324381554E-5</v>
      </c>
      <c r="AF44" s="22">
        <f>AA44-AD44</f>
        <v>2.8800661758773911</v>
      </c>
      <c r="AG44" s="22">
        <f>AB44-AE44</f>
        <v>-2.8500572071890877</v>
      </c>
      <c r="AH44" s="64"/>
      <c r="AI44" s="25">
        <f>A44</f>
        <v>3</v>
      </c>
      <c r="AJ44" s="82">
        <f t="shared" si="1"/>
        <v>720875.21589259687</v>
      </c>
      <c r="AK44" s="82">
        <f t="shared" si="1"/>
        <v>461611.60095552675</v>
      </c>
      <c r="AL44" s="66"/>
      <c r="AM44" s="9" t="str">
        <f>IF(A45=0,A44&amp;" - 1",A44&amp;" - "&amp;A45)</f>
        <v>3 - 4</v>
      </c>
      <c r="AN44" s="18">
        <f>AN43+F43+F44</f>
        <v>26.85999999998603</v>
      </c>
      <c r="AO44" s="18">
        <f>AN44*G44</f>
        <v>76.550999999334806</v>
      </c>
      <c r="AP44" s="9" t="str">
        <f>D44&amp;","&amp;C44</f>
        <v>461611.6,720875.22</v>
      </c>
    </row>
    <row r="45" spans="1:44" s="46" customFormat="1">
      <c r="A45" s="20">
        <f t="shared" ref="A45:A46" si="2">A44+1</f>
        <v>4</v>
      </c>
      <c r="B45" s="44"/>
      <c r="C45" s="60">
        <v>720878.1</v>
      </c>
      <c r="D45" s="60">
        <v>461608.75</v>
      </c>
      <c r="E45" s="79"/>
      <c r="F45" s="72">
        <f t="shared" ref="F45:F46" si="3">IF(C46=0,C45-$C$42,C45-C46)</f>
        <v>-12.020000000018626</v>
      </c>
      <c r="G45" s="72">
        <f t="shared" ref="G45:G46" si="4">IF(D46=0,D45-$D$42,D45-D46)</f>
        <v>-0.39000000001396984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12.026325290813428</v>
      </c>
      <c r="N45" s="22">
        <f t="shared" ref="N45:N46" si="11">IF(F45=0,,ATAN(G45/F45))</f>
        <v>3.2434544963316415E-2</v>
      </c>
      <c r="O45" s="22">
        <f t="shared" ref="O45:O46" si="12">ABS(DEGREES(N45))</f>
        <v>1.858362536825332</v>
      </c>
      <c r="P45" s="24" t="str">
        <f t="shared" ref="P45:P46" si="13">TEXT(INT(O45),"00")</f>
        <v>01</v>
      </c>
      <c r="Q45" s="25" t="str">
        <f t="shared" ref="Q45:Q46" si="14">TEXT((O45-P45)*60,"00")</f>
        <v>52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52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1.8666666666666667</v>
      </c>
      <c r="X45" s="22">
        <f t="shared" ref="X45:X46" si="20">IF(R45="",W45,IF(R45="N",IF(U45="E",180+W45,180-W45),IF(U45="E",360-W45,W45)))</f>
        <v>181.86666666666667</v>
      </c>
      <c r="Y45" s="22">
        <f t="shared" ref="Y45:Y46" si="21">RADIANS(X45)</f>
        <v>3.1741721329603543</v>
      </c>
      <c r="Z45" s="64"/>
      <c r="AA45" s="58">
        <f t="shared" ref="AA45:AA46" si="22">-M45*COS(Y45)</f>
        <v>12.019943349354044</v>
      </c>
      <c r="AB45" s="58">
        <f t="shared" ref="AB45:AB46" si="23">-M45*SIN(Y45)</f>
        <v>0.39174210748678717</v>
      </c>
      <c r="AC45" s="64"/>
      <c r="AD45" s="82">
        <f t="shared" ref="AD45:AD46" si="24">$AA$40/$M$40*M45</f>
        <v>-1.9275356428559789E-4</v>
      </c>
      <c r="AE45" s="82">
        <f t="shared" ref="AE45:AE46" si="25">$AB$40/$M$40*M45</f>
        <v>1.7350582801588029E-4</v>
      </c>
      <c r="AF45" s="22">
        <f t="shared" ref="AF45:AF46" si="26">AA45-AD45</f>
        <v>12.020136102918329</v>
      </c>
      <c r="AG45" s="22">
        <f t="shared" ref="AG45:AG46" si="27">AB45-AE45</f>
        <v>0.39156860165877128</v>
      </c>
      <c r="AH45" s="64"/>
      <c r="AI45" s="25">
        <f t="shared" ref="AI45:AI46" si="28">A45</f>
        <v>4</v>
      </c>
      <c r="AJ45" s="82">
        <f t="shared" ref="AJ45:AJ46" si="29">AJ44+AF44</f>
        <v>720878.0959587727</v>
      </c>
      <c r="AK45" s="82">
        <f t="shared" ref="AK45:AK46" si="30">AK44+AG44</f>
        <v>461608.75089831959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11.959999999962747</v>
      </c>
      <c r="AO45" s="18">
        <f t="shared" ref="AO45:AO46" si="33">AN45*G45</f>
        <v>-4.6644000001525505</v>
      </c>
      <c r="AP45" s="9" t="str">
        <f t="shared" ref="AP45:AP46" si="34">D45&amp;","&amp;C45</f>
        <v>461608.75,720878.1</v>
      </c>
    </row>
    <row r="46" spans="1:44" s="46" customFormat="1">
      <c r="A46" s="20">
        <f t="shared" si="2"/>
        <v>5</v>
      </c>
      <c r="B46" s="44"/>
      <c r="C46" s="60">
        <v>720890.12</v>
      </c>
      <c r="D46" s="60">
        <v>461609.14</v>
      </c>
      <c r="E46" s="79"/>
      <c r="F46" s="72">
        <f t="shared" si="3"/>
        <v>3.0000000027939677E-2</v>
      </c>
      <c r="G46" s="72">
        <f t="shared" si="4"/>
        <v>-21.760000000009313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21.760020680146582</v>
      </c>
      <c r="N46" s="22">
        <f t="shared" si="11"/>
        <v>-1.5694176511965299</v>
      </c>
      <c r="O46" s="22">
        <f t="shared" si="12"/>
        <v>89.921007706895921</v>
      </c>
      <c r="P46" s="24" t="str">
        <f t="shared" si="13"/>
        <v>89</v>
      </c>
      <c r="Q46" s="25" t="str">
        <f t="shared" si="14"/>
        <v>55</v>
      </c>
      <c r="R46" s="23" t="str">
        <f t="shared" si="15"/>
        <v>S</v>
      </c>
      <c r="S46" s="25" t="str">
        <f t="shared" si="16"/>
        <v>89</v>
      </c>
      <c r="T46" s="25" t="str">
        <f t="shared" si="17"/>
        <v>55</v>
      </c>
      <c r="U46" s="24" t="str">
        <f t="shared" si="18"/>
        <v>E</v>
      </c>
      <c r="V46" s="44"/>
      <c r="W46" s="22">
        <f t="shared" si="19"/>
        <v>89.916666666666671</v>
      </c>
      <c r="X46" s="22">
        <f t="shared" si="20"/>
        <v>270.08333333333331</v>
      </c>
      <c r="Y46" s="22">
        <f t="shared" si="21"/>
        <v>4.7138434214280185</v>
      </c>
      <c r="Z46" s="64"/>
      <c r="AA46" s="58">
        <f t="shared" si="22"/>
        <v>-3.164865602262764E-2</v>
      </c>
      <c r="AB46" s="58">
        <f t="shared" si="23"/>
        <v>21.759997664590383</v>
      </c>
      <c r="AC46" s="64"/>
      <c r="AD46" s="82">
        <f t="shared" si="24"/>
        <v>-3.4876169100718556E-4</v>
      </c>
      <c r="AE46" s="82">
        <f t="shared" si="25"/>
        <v>3.139354968749683E-4</v>
      </c>
      <c r="AF46" s="22">
        <f t="shared" si="26"/>
        <v>-3.1299894331620455E-2</v>
      </c>
      <c r="AG46" s="22">
        <f t="shared" si="27"/>
        <v>21.759683729093506</v>
      </c>
      <c r="AH46" s="64"/>
      <c r="AI46" s="25">
        <f t="shared" si="28"/>
        <v>5</v>
      </c>
      <c r="AJ46" s="82">
        <f t="shared" si="29"/>
        <v>720890.11609487562</v>
      </c>
      <c r="AK46" s="82">
        <f t="shared" si="30"/>
        <v>461609.14246692124</v>
      </c>
      <c r="AL46" s="66"/>
      <c r="AM46" s="9" t="str">
        <f t="shared" si="31"/>
        <v>5 - 1</v>
      </c>
      <c r="AN46" s="18">
        <f t="shared" si="32"/>
        <v>-3.0000000027939677E-2</v>
      </c>
      <c r="AO46" s="18">
        <f t="shared" si="33"/>
        <v>0.65280000060824672</v>
      </c>
      <c r="AP46" s="9" t="str">
        <f t="shared" si="34"/>
        <v>461609.14,720890.12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91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92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71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93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647.92069999981913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323.96034999990957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8.9908861175738632E-4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80234.919527894439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80000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80000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72.138302412800215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8.0036933961480372E-4</v>
      </c>
      <c r="AB40" s="91">
        <f>SUM(AB42:AB65536)</f>
        <v>-4.0959645017552004E-4</v>
      </c>
      <c r="AC40" s="91"/>
      <c r="AD40" s="91">
        <f>SUM(AD42:AD65536)</f>
        <v>8.0036933961480372E-4</v>
      </c>
      <c r="AE40" s="91">
        <f>SUM(AE42:AE65536)</f>
        <v>-4.0959645017552004E-4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720875.06635626685</v>
      </c>
      <c r="AK40" s="92">
        <f>AK44+AG44</f>
        <v>461649.67125174904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338.53000000002794</v>
      </c>
      <c r="G41" s="72">
        <f>IF(D42=0,D41-$D$41,D41-D42)</f>
        <v>819.31999999994878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886.50314342360628</v>
      </c>
      <c r="N41" s="36">
        <f>IF(F41=0,,ATAN(G41/F41))</f>
        <v>1.1789762625823548</v>
      </c>
      <c r="O41" s="36">
        <f>ABS(DEGREES(N41))</f>
        <v>67.550363992076441</v>
      </c>
      <c r="P41" s="37" t="str">
        <f>TEXT(INT(O41),"00")</f>
        <v>67</v>
      </c>
      <c r="Q41" s="38" t="str">
        <f>TEXT((O41-P41)*60,"00")</f>
        <v>33</v>
      </c>
      <c r="R41" s="39" t="str">
        <f>IF(L41="",IF(F41&gt;0,"S","N"),"")</f>
        <v>S</v>
      </c>
      <c r="S41" s="25" t="str">
        <f>IF(L41="",IF(INT(Q41)=60,INT(P41+1),P41),"due")</f>
        <v>67</v>
      </c>
      <c r="T41" s="38" t="str">
        <f>IF(L41="",IF(INT(Q41)=60,"00",Q41),L41)</f>
        <v>33</v>
      </c>
      <c r="U41" s="40" t="str">
        <f>IF(L41="",IF(G41&gt;0,"W","E"),"")</f>
        <v>W</v>
      </c>
      <c r="V41" s="41"/>
      <c r="W41" s="22">
        <f>IF(S41="due",90*(I41+K41),S41+T41/60)</f>
        <v>67.55</v>
      </c>
      <c r="X41" s="22">
        <f>IF(R41="",W41,IF(R41="N",IF(U41="E",180+W41,180-W41),IF(U41="E",360-W41,W41)))</f>
        <v>67.55</v>
      </c>
      <c r="Y41" s="22">
        <f>RADIANS(X41)</f>
        <v>1.1789699097221695</v>
      </c>
      <c r="Z41" s="64"/>
      <c r="AA41" s="58">
        <f>-M41*COS(Y41)</f>
        <v>-338.53520501860362</v>
      </c>
      <c r="AB41" s="58">
        <f>-M41*SIN(Y41)</f>
        <v>-819.31784934965685</v>
      </c>
      <c r="AC41" s="64"/>
      <c r="AD41" s="22">
        <v>0</v>
      </c>
      <c r="AE41" s="22">
        <v>0</v>
      </c>
      <c r="AF41" s="22">
        <f t="shared" ref="AF41:AG43" si="0">AA41-AD41</f>
        <v>-338.53520501860362</v>
      </c>
      <c r="AG41" s="22">
        <f t="shared" si="0"/>
        <v>-819.31784934965685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720890.09</v>
      </c>
      <c r="D42" s="60">
        <v>461630.9</v>
      </c>
      <c r="E42" s="79"/>
      <c r="F42" s="72">
        <f>IF(C43=0,C42-$C$42,C42-C43)</f>
        <v>0.13000000000465661</v>
      </c>
      <c r="G42" s="72">
        <f>IF(D43=0,D42-$D$42,D42-D43)</f>
        <v>-21.949999999953434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21.950384962409132</v>
      </c>
      <c r="N42" s="36">
        <f>IF(F42=0,,ATAN(G42/F42))</f>
        <v>-1.5648738447880473</v>
      </c>
      <c r="O42" s="36">
        <f>ABS(DEGREES(N42))</f>
        <v>89.660666776765368</v>
      </c>
      <c r="P42" s="37" t="str">
        <f>TEXT(INT(O42),"00")</f>
        <v>89</v>
      </c>
      <c r="Q42" s="38" t="str">
        <f>TEXT((O42-P42)*60,"00")</f>
        <v>40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40</v>
      </c>
      <c r="U42" s="40" t="str">
        <f>IF(L42="",IF(G42&gt;0,"W","E"),"")</f>
        <v>E</v>
      </c>
      <c r="V42" s="44"/>
      <c r="W42" s="22">
        <f>IF(S42="due",90*(I42+K42),S42+T42/60)</f>
        <v>89.666666666666671</v>
      </c>
      <c r="X42" s="22">
        <f>IF(R42="",W42,IF(R42="N",IF(U42="E",180+W42,180-W42),IF(U42="E",360-W42,W42)))</f>
        <v>270.33333333333331</v>
      </c>
      <c r="Y42" s="22">
        <f>RADIANS(X42)</f>
        <v>4.718206744558004</v>
      </c>
      <c r="Z42" s="64"/>
      <c r="AA42" s="58">
        <f>-M42*COS(Y42)</f>
        <v>-0.12770144284998727</v>
      </c>
      <c r="AB42" s="58">
        <f>-M42*SIN(Y42)</f>
        <v>21.950013492921844</v>
      </c>
      <c r="AC42" s="64"/>
      <c r="AD42" s="82">
        <f>$AA$40/$M$40*M42</f>
        <v>2.4353796151344945E-4</v>
      </c>
      <c r="AE42" s="82">
        <f>$AB$40/$M$40*M42</f>
        <v>-1.2463281585336515E-4</v>
      </c>
      <c r="AF42" s="22">
        <f t="shared" si="0"/>
        <v>-0.12794498081150071</v>
      </c>
      <c r="AG42" s="22">
        <f t="shared" si="0"/>
        <v>21.950138125737698</v>
      </c>
      <c r="AH42" s="63"/>
      <c r="AI42" s="38">
        <f>A42</f>
        <v>1</v>
      </c>
      <c r="AJ42" s="82">
        <f t="shared" ref="AJ42:AK44" si="1">AJ41+AF41</f>
        <v>720890.08479498141</v>
      </c>
      <c r="AK42" s="82">
        <f t="shared" si="1"/>
        <v>461630.90215065033</v>
      </c>
      <c r="AL42" s="66"/>
      <c r="AM42" s="9" t="str">
        <f>IF(A43=0,A42&amp;" - 1",A42&amp;" - "&amp;A43)</f>
        <v>1 - 2</v>
      </c>
      <c r="AN42" s="18">
        <f>F42</f>
        <v>0.13000000000465661</v>
      </c>
      <c r="AO42" s="18">
        <f>AN42*G42</f>
        <v>-2.853500000096159</v>
      </c>
      <c r="AP42" s="9" t="str">
        <f>D42&amp;","&amp;C42</f>
        <v>461630.9,720890.09</v>
      </c>
    </row>
    <row r="43" spans="1:44">
      <c r="A43" s="20">
        <f>A42+1</f>
        <v>2</v>
      </c>
      <c r="B43" s="44"/>
      <c r="C43" s="60">
        <v>720889.96</v>
      </c>
      <c r="D43" s="60">
        <v>461652.85</v>
      </c>
      <c r="E43" s="79"/>
      <c r="F43" s="72">
        <f>IF(C44=0,C43-$C$42,C43-C44)</f>
        <v>11.939999999944121</v>
      </c>
      <c r="G43" s="72">
        <f>IF(D44=0,D43-$D$42,D43-D44)</f>
        <v>0.19999999995343387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11.941674924341518</v>
      </c>
      <c r="N43" s="36">
        <f>IF(F43=0,,ATAN(G43/F43))</f>
        <v>1.6748852428875142E-2</v>
      </c>
      <c r="O43" s="36">
        <f>ABS(DEGREES(N43))</f>
        <v>0.95963855586198343</v>
      </c>
      <c r="P43" s="37" t="str">
        <f>TEXT(INT(O43),"00")</f>
        <v>00</v>
      </c>
      <c r="Q43" s="38" t="str">
        <f>TEXT((O43-P43)*60,"00")</f>
        <v>58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58</v>
      </c>
      <c r="U43" s="40" t="str">
        <f>IF(L43="",IF(G43&gt;0,"W","E"),"")</f>
        <v>W</v>
      </c>
      <c r="V43" s="44"/>
      <c r="W43" s="22">
        <f>IF(S43="due",90*(I43+K43),S43+T43/60)</f>
        <v>0.96666666666666667</v>
      </c>
      <c r="X43" s="22">
        <f>IF(R43="",W43,IF(R43="N",IF(U43="E",180+W43,180-W43),IF(U43="E",360-W43,W43)))</f>
        <v>0.96666666666666667</v>
      </c>
      <c r="Y43" s="22">
        <f>RADIANS(X43)</f>
        <v>1.6871516102611853E-2</v>
      </c>
      <c r="Z43" s="64"/>
      <c r="AA43" s="58">
        <f>-M43*COS(Y43)</f>
        <v>-11.939975377382572</v>
      </c>
      <c r="AB43" s="58">
        <f>-M43*SIN(Y43)</f>
        <v>-0.20146460270953287</v>
      </c>
      <c r="AC43" s="64"/>
      <c r="AD43" s="82">
        <f>$AA$40/$M$40*M43</f>
        <v>1.3249203479168587E-4</v>
      </c>
      <c r="AE43" s="82">
        <f>$AB$40/$M$40*M43</f>
        <v>-6.7804030515866448E-5</v>
      </c>
      <c r="AF43" s="22">
        <f t="shared" si="0"/>
        <v>-11.940107869417364</v>
      </c>
      <c r="AG43" s="22">
        <f t="shared" si="0"/>
        <v>-0.201396798679017</v>
      </c>
      <c r="AH43" s="64"/>
      <c r="AI43" s="25">
        <f>A43</f>
        <v>2</v>
      </c>
      <c r="AJ43" s="82">
        <f t="shared" si="1"/>
        <v>720889.95685000054</v>
      </c>
      <c r="AK43" s="82">
        <f t="shared" si="1"/>
        <v>461652.85228877608</v>
      </c>
      <c r="AL43" s="66"/>
      <c r="AM43" s="9" t="str">
        <f>IF(A44=0,A43&amp;" - 1",A43&amp;" - "&amp;A44)</f>
        <v>2 - 3</v>
      </c>
      <c r="AN43" s="18">
        <f>AN42+F42+F43</f>
        <v>12.199999999953434</v>
      </c>
      <c r="AO43" s="18">
        <f>AN43*G43</f>
        <v>2.4399999994225801</v>
      </c>
      <c r="AP43" s="9" t="str">
        <f>D43&amp;","&amp;C43</f>
        <v>461652.85,720889.96</v>
      </c>
    </row>
    <row r="44" spans="1:44" s="46" customFormat="1">
      <c r="A44" s="20">
        <f>A43+1</f>
        <v>3</v>
      </c>
      <c r="B44" s="44"/>
      <c r="C44" s="60">
        <v>720878.02</v>
      </c>
      <c r="D44" s="60">
        <v>461652.65</v>
      </c>
      <c r="E44" s="79"/>
      <c r="F44" s="72">
        <f>IF(C45=0,C44-$C$42,C44-C45)</f>
        <v>2.9500000000698492</v>
      </c>
      <c r="G44" s="72">
        <f>IF(D45=0,D44-$D$42,D44-D45)</f>
        <v>2.9800000000395812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4.1931968712007803</v>
      </c>
      <c r="N44" s="22">
        <f>IF(F44=0,,ATAN(G44/F44))</f>
        <v>0.79045714215564078</v>
      </c>
      <c r="O44" s="22">
        <f>ABS(DEGREES(N44))</f>
        <v>45.289858131490767</v>
      </c>
      <c r="P44" s="24" t="str">
        <f>TEXT(INT(O44),"00")</f>
        <v>45</v>
      </c>
      <c r="Q44" s="25" t="str">
        <f>TEXT((O44-P44)*60,"00")</f>
        <v>17</v>
      </c>
      <c r="R44" s="23" t="str">
        <f>IF(L44="",IF(F44&gt;0,"S","N"),"")</f>
        <v>S</v>
      </c>
      <c r="S44" s="25" t="str">
        <f>IF(L44="",IF(INT(Q44)=60,INT(P44+1),P44),"due")</f>
        <v>45</v>
      </c>
      <c r="T44" s="25" t="str">
        <f>IF(L44="",IF(INT(Q44)=60,"00",Q44),L44)</f>
        <v>17</v>
      </c>
      <c r="U44" s="24" t="str">
        <f>IF(L44="",IF(G44&gt;0,"W","E"),"")</f>
        <v>W</v>
      </c>
      <c r="V44" s="44"/>
      <c r="W44" s="22">
        <f>IF(S44="due",90*(I44+K44),S44+T44/60)</f>
        <v>45.283333333333331</v>
      </c>
      <c r="X44" s="22">
        <f>IF(R44="",W44,IF(R44="N",IF(U44="E",180+W44,180-W44),IF(U44="E",360-W44,W44)))</f>
        <v>45.283333333333331</v>
      </c>
      <c r="Y44" s="22">
        <f>RADIANS(X44)</f>
        <v>0.79034326294476553</v>
      </c>
      <c r="Z44" s="64"/>
      <c r="AA44" s="58">
        <f>-M44*COS(Y44)</f>
        <v>-2.9503393409890282</v>
      </c>
      <c r="AB44" s="58">
        <f>-M44*SIN(Y44)</f>
        <v>-2.9796640370451901</v>
      </c>
      <c r="AC44" s="64"/>
      <c r="AD44" s="82">
        <f>$AA$40/$M$40*M44</f>
        <v>4.6523221346033823E-5</v>
      </c>
      <c r="AE44" s="82">
        <f>$AB$40/$M$40*M44</f>
        <v>-2.3808691026615849E-5</v>
      </c>
      <c r="AF44" s="22">
        <f>AA44-AD44</f>
        <v>-2.9503858642103742</v>
      </c>
      <c r="AG44" s="22">
        <f>AB44-AE44</f>
        <v>-2.9796402283541634</v>
      </c>
      <c r="AH44" s="64"/>
      <c r="AI44" s="25">
        <f>A44</f>
        <v>3</v>
      </c>
      <c r="AJ44" s="82">
        <f t="shared" si="1"/>
        <v>720878.01674213109</v>
      </c>
      <c r="AK44" s="82">
        <f t="shared" si="1"/>
        <v>461652.65089197742</v>
      </c>
      <c r="AL44" s="66"/>
      <c r="AM44" s="9" t="str">
        <f>IF(A45=0,A44&amp;" - 1",A44&amp;" - "&amp;A45)</f>
        <v>3 - 4</v>
      </c>
      <c r="AN44" s="18">
        <f>AN43+F43+F44</f>
        <v>27.089999999967404</v>
      </c>
      <c r="AO44" s="18">
        <f>AN44*G44</f>
        <v>80.728200000975121</v>
      </c>
      <c r="AP44" s="9" t="str">
        <f>D44&amp;","&amp;C44</f>
        <v>461652.65,720878.02</v>
      </c>
    </row>
    <row r="45" spans="1:44" s="46" customFormat="1">
      <c r="A45" s="20">
        <f t="shared" ref="A45:A46" si="2">A44+1</f>
        <v>4</v>
      </c>
      <c r="B45" s="44"/>
      <c r="C45" s="60">
        <v>720875.07</v>
      </c>
      <c r="D45" s="60">
        <v>461649.67</v>
      </c>
      <c r="E45" s="79"/>
      <c r="F45" s="72">
        <f t="shared" ref="F45:F46" si="3">IF(C46=0,C45-$C$42,C45-C46)</f>
        <v>-4.0000000037252903E-2</v>
      </c>
      <c r="G45" s="72">
        <f t="shared" ref="G45:G46" si="4">IF(D46=0,D45-$D$42,D45-D46)</f>
        <v>19.070000000006985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19.070041950668838</v>
      </c>
      <c r="N45" s="22">
        <f t="shared" ref="N45:N46" si="11">IF(F45=0,,ATAN(G45/F45))</f>
        <v>-1.5686987944731698</v>
      </c>
      <c r="O45" s="22">
        <f t="shared" ref="O45:O46" si="12">ABS(DEGREES(N45))</f>
        <v>89.879820250572777</v>
      </c>
      <c r="P45" s="24" t="str">
        <f t="shared" ref="P45:P46" si="13">TEXT(INT(O45),"00")</f>
        <v>89</v>
      </c>
      <c r="Q45" s="25" t="str">
        <f t="shared" ref="Q45:Q46" si="14">TEXT((O45-P45)*60,"00")</f>
        <v>53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89</v>
      </c>
      <c r="T45" s="25" t="str">
        <f t="shared" ref="T45:T46" si="17">IF(L45="",IF(INT(Q45)=60,"00",Q45),L45)</f>
        <v>53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89.88333333333334</v>
      </c>
      <c r="X45" s="22">
        <f t="shared" ref="X45:X46" si="20">IF(R45="",W45,IF(R45="N",IF(U45="E",180+W45,180-W45),IF(U45="E",360-W45,W45)))</f>
        <v>90.11666666666666</v>
      </c>
      <c r="Y45" s="22">
        <f t="shared" ref="Y45:Y46" si="21">RADIANS(X45)</f>
        <v>1.5728325442555566</v>
      </c>
      <c r="Z45" s="64"/>
      <c r="AA45" s="58">
        <f t="shared" ref="AA45:AA46" si="22">-M45*COS(Y45)</f>
        <v>3.8830725562251506E-2</v>
      </c>
      <c r="AB45" s="58">
        <f t="shared" ref="AB45:AB46" si="23">-M45*SIN(Y45)</f>
        <v>-19.070002416754477</v>
      </c>
      <c r="AC45" s="64"/>
      <c r="AD45" s="82">
        <f t="shared" ref="AD45:AD46" si="24">$AA$40/$M$40*M45</f>
        <v>2.1158076045569852E-4</v>
      </c>
      <c r="AE45" s="82">
        <f t="shared" ref="AE45:AE46" si="25">$AB$40/$M$40*M45</f>
        <v>-1.0827842112217792E-4</v>
      </c>
      <c r="AF45" s="22">
        <f t="shared" ref="AF45:AF46" si="26">AA45-AD45</f>
        <v>3.8619144801795804E-2</v>
      </c>
      <c r="AG45" s="22">
        <f t="shared" ref="AG45:AG46" si="27">AB45-AE45</f>
        <v>-19.069894138333353</v>
      </c>
      <c r="AH45" s="64"/>
      <c r="AI45" s="25">
        <f t="shared" ref="AI45:AI46" si="28">A45</f>
        <v>4</v>
      </c>
      <c r="AJ45" s="82">
        <f t="shared" ref="AJ45:AJ46" si="29">AJ44+AF44</f>
        <v>720875.06635626685</v>
      </c>
      <c r="AK45" s="82">
        <f t="shared" ref="AK45:AK46" si="30">AK44+AG44</f>
        <v>461649.67125174904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30</v>
      </c>
      <c r="AO45" s="18">
        <f t="shared" ref="AO45:AO46" si="33">AN45*G45</f>
        <v>572.10000000020955</v>
      </c>
      <c r="AP45" s="9" t="str">
        <f t="shared" ref="AP45:AP46" si="34">D45&amp;","&amp;C45</f>
        <v>461649.67,720875.07</v>
      </c>
    </row>
    <row r="46" spans="1:44" s="46" customFormat="1">
      <c r="A46" s="20">
        <f t="shared" si="2"/>
        <v>5</v>
      </c>
      <c r="B46" s="44"/>
      <c r="C46" s="60">
        <v>720875.11</v>
      </c>
      <c r="D46" s="60">
        <v>461630.6</v>
      </c>
      <c r="E46" s="79"/>
      <c r="F46" s="72">
        <f t="shared" si="3"/>
        <v>-14.979999999981374</v>
      </c>
      <c r="G46" s="72">
        <f t="shared" si="4"/>
        <v>-0.30000000004656613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14.983003704179943</v>
      </c>
      <c r="N46" s="22">
        <f t="shared" si="11"/>
        <v>2.0024025555083282E-2</v>
      </c>
      <c r="O46" s="22">
        <f t="shared" si="12"/>
        <v>1.1472921531683775</v>
      </c>
      <c r="P46" s="24" t="str">
        <f t="shared" si="13"/>
        <v>01</v>
      </c>
      <c r="Q46" s="25" t="str">
        <f t="shared" si="14"/>
        <v>09</v>
      </c>
      <c r="R46" s="23" t="str">
        <f t="shared" si="15"/>
        <v>N</v>
      </c>
      <c r="S46" s="25" t="str">
        <f t="shared" si="16"/>
        <v>01</v>
      </c>
      <c r="T46" s="25" t="str">
        <f t="shared" si="17"/>
        <v>09</v>
      </c>
      <c r="U46" s="24" t="str">
        <f t="shared" si="18"/>
        <v>E</v>
      </c>
      <c r="V46" s="44"/>
      <c r="W46" s="22">
        <f t="shared" si="19"/>
        <v>1.1499999999999999</v>
      </c>
      <c r="X46" s="22">
        <f t="shared" si="20"/>
        <v>181.15</v>
      </c>
      <c r="Y46" s="22">
        <f t="shared" si="21"/>
        <v>3.161663939987728</v>
      </c>
      <c r="Z46" s="64"/>
      <c r="AA46" s="58">
        <f t="shared" si="22"/>
        <v>14.979985804998952</v>
      </c>
      <c r="AB46" s="58">
        <f t="shared" si="23"/>
        <v>0.30070796713717868</v>
      </c>
      <c r="AC46" s="64"/>
      <c r="AD46" s="82">
        <f t="shared" si="24"/>
        <v>1.6623536150793606E-4</v>
      </c>
      <c r="AE46" s="82">
        <f t="shared" si="25"/>
        <v>-8.5072491657494652E-5</v>
      </c>
      <c r="AF46" s="22">
        <f t="shared" si="26"/>
        <v>14.979819569637444</v>
      </c>
      <c r="AG46" s="22">
        <f t="shared" si="27"/>
        <v>0.30079303962883619</v>
      </c>
      <c r="AH46" s="64"/>
      <c r="AI46" s="25">
        <f t="shared" si="28"/>
        <v>5</v>
      </c>
      <c r="AJ46" s="82">
        <f t="shared" si="29"/>
        <v>720875.10497541167</v>
      </c>
      <c r="AK46" s="82">
        <f t="shared" si="30"/>
        <v>461630.60135761072</v>
      </c>
      <c r="AL46" s="66"/>
      <c r="AM46" s="9" t="str">
        <f t="shared" si="31"/>
        <v>5 - 1</v>
      </c>
      <c r="AN46" s="18">
        <f t="shared" si="32"/>
        <v>14.979999999981374</v>
      </c>
      <c r="AO46" s="18">
        <f t="shared" si="33"/>
        <v>-4.4940000006919725</v>
      </c>
      <c r="AP46" s="9" t="str">
        <f t="shared" si="34"/>
        <v>461630.6,720875.11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3566</vt:lpstr>
      <vt:lpstr>3567</vt:lpstr>
      <vt:lpstr>3568</vt:lpstr>
      <vt:lpstr>3569</vt:lpstr>
      <vt:lpstr>3570</vt:lpstr>
      <vt:lpstr>3571</vt:lpstr>
      <vt:lpstr>3572</vt:lpstr>
      <vt:lpstr>3573</vt:lpstr>
      <vt:lpstr>3574</vt:lpstr>
      <vt:lpstr>3575</vt:lpstr>
      <vt:lpstr>'3566'!Print_Area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2007-05-18T01:10:49Z</dcterms:modified>
</cp:coreProperties>
</file>