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76" sheetId="2" r:id="rId1"/>
    <sheet name="3577" sheetId="4" r:id="rId2"/>
    <sheet name="3578" sheetId="5" r:id="rId3"/>
    <sheet name="3579" sheetId="6" r:id="rId4"/>
    <sheet name="3580" sheetId="7" r:id="rId5"/>
    <sheet name="3581" sheetId="8" r:id="rId6"/>
    <sheet name="3582" sheetId="9" r:id="rId7"/>
    <sheet name="3583" sheetId="10" r:id="rId8"/>
    <sheet name="3584" sheetId="11" r:id="rId9"/>
    <sheet name="3585" sheetId="3" r:id="rId10"/>
  </sheets>
  <definedNames>
    <definedName name="_xlnm.Print_Area" localSheetId="0">'3576'!$A$1:$AJ$43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<sst xmlns="http://schemas.openxmlformats.org/spreadsheetml/2006/main" count="930" uniqueCount="96">
  <si>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</si>
  <si>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</si>
  <si>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</si>
  <si>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</si>
  <si>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</si>
  <si>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</si>
  <si>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</si>
  <si>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</si>
  <si>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</si>
  <si>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</si>
  <si>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</si>
  <si>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</si>
  <si>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</si>
  <si>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</si>
  <si>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</si>
  <si>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</si>
  <si>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</si>
  <si>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</si>
  <si>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</si>
  <si>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</si>
  <si>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</si>
  <si>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</si>
  <si>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</si>
  <si>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</si>
  <si>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</si>
  <si>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</si>
  <si>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</si>
  <si>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</si>
  <si>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</si>
  <si>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</si>
  <si>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</si>
  <si>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</si>
  <si>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</si>
  <si>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</si>
  <si>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</si>
  <si>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</si>
  <si>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</si>
  <si>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</si>
  <si>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</si>
  <si>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</si>
  <si>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</si>
  <si>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</si>
  <si>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</si>
  <si>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</si>
  <si>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</si>
  <si>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</si>
  <si>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</si>
  <si>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</si>
  <si>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</si>
  <si>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</si>
  <si>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</si>
  <si>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</si>
  <si>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</si>
  <si>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</si>
  <si>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</si>
  <si>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</si>
  <si>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</si>
  <si>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3576</t>
  </si>
  <si>
    <t>Aguilar, Salud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</si>
  <si>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</si>
  <si>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</si>
  <si>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</si>
  <si>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</si>
  <si>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</si>
  <si>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</si>
  <si>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</si>
  <si>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29, 1970</t>
  </si>
  <si>
    <t>330.19</t>
  </si>
  <si>
    <t>BLLM 1</t>
  </si>
  <si>
    <t>3577</t>
  </si>
  <si>
    <t>Suprimo, Lourdes P.</t>
  </si>
  <si>
    <t>323.36</t>
  </si>
  <si>
    <t>3578</t>
  </si>
  <si>
    <t>Pineda, Porferio</t>
  </si>
  <si>
    <t>323.42</t>
  </si>
  <si>
    <t>3579</t>
  </si>
  <si>
    <t>Suprimo, Severo</t>
  </si>
  <si>
    <t>316.77</t>
  </si>
  <si>
    <t>3580</t>
  </si>
  <si>
    <t>Pineda, Alfonso</t>
  </si>
  <si>
    <t>318.55</t>
  </si>
  <si>
    <t>3581</t>
  </si>
  <si>
    <t>Hapitan, Jocelyn</t>
  </si>
  <si>
    <t>328</t>
  </si>
  <si>
    <t>3582</t>
  </si>
  <si>
    <t>Hapitan, Jose H. Sr.</t>
  </si>
  <si>
    <t>319.52</t>
  </si>
  <si>
    <t>3583</t>
  </si>
  <si>
    <t>Hapitan, Joffrey</t>
  </si>
  <si>
    <t>335.10</t>
  </si>
  <si>
    <t>3584</t>
  </si>
  <si>
    <t>Hapitan, Josette</t>
  </si>
  <si>
    <t>326.69</t>
  </si>
  <si>
    <t>3585</t>
  </si>
  <si>
    <t>Hapitan,Josephine</t>
  </si>
  <si>
    <t>356.48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</si>
</sst>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660.38139999989619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330.19069999994809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9.3399631382247049E-4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79095.322708180611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73.874739850039433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5.7824949975093798E-4</v>
      </c>
      <c r="AB40" s="91">
        <f>SUM(AB42:AB65536)</f>
        <v>7.3346890204817328E-4</v>
      </c>
      <c r="AC40" s="91"/>
      <c r="AD40" s="91">
        <f>SUM(AD42:AD65536)</f>
        <v>5.7824949975093798E-4</v>
      </c>
      <c r="AE40" s="91">
        <f>SUM(AE42:AE65536)</f>
        <v>7.3346890204817328E-4</v>
      </c>
      <c r="AF40" s="91">
        <f>SUM(AF42:AF65536)</f>
        <v>-7.2164496600635175E-16</v>
      </c>
      <c r="AG40" s="91">
        <f>SUM(AG42:AG65536)</f>
        <v>0</v>
      </c>
      <c r="AH40" s="92"/>
      <c r="AI40" s="93">
        <v>1</v>
      </c>
      <c r="AJ40" s="92">
        <f>AJ44+AF44</f>
        <v>720905.10638126964</v>
      </c>
      <c r="AK40" s="92">
        <f>AK44+AG44</f>
        <v>461609.58210655826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323.13000000000466</v>
      </c>
      <c r="G41" s="72">
        <f>IF(D42=0,D41-$D$41,D41-D42)</f>
        <v>818.92999999999302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880.37454631536889</v>
      </c>
      <c r="N41" s="36">
        <f>IF(F41=0,,ATAN(G41/F41))</f>
        <v>1.1949746700256083</v>
      </c>
      <c r="O41" s="36">
        <f>ABS(DEGREES(N41))</f>
        <v>68.467005217505559</v>
      </c>
      <c r="P41" s="37" t="str">
        <f>TEXT(INT(O41),"00")</f>
        <v>68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68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68.466666666666669</v>
      </c>
      <c r="X41" s="22">
        <f>IF(R41="",W41,IF(R41="N",IF(U41="E",180+W41,180-W41),IF(U41="E",360-W41,W41)))</f>
        <v>68.466666666666669</v>
      </c>
      <c r="Y41" s="22">
        <f>RADIANS(X41)</f>
        <v>1.1949687611987843</v>
      </c>
      <c r="Z41" s="64"/>
      <c r="AA41" s="58">
        <f>-M41*COS(Y41)</f>
        <v>-323.13483890991472</v>
      </c>
      <c r="AB41" s="58">
        <f>-M41*SIN(Y41)</f>
        <v>-818.92809066648522</v>
      </c>
      <c r="AC41" s="64"/>
      <c r="AD41" s="22">
        <v>0</v>
      </c>
      <c r="AE41" s="22">
        <v>0</v>
      </c>
      <c r="AF41" s="22">
        <f t="shared" ref="AF41:AG43" si="0">AA41-AD41</f>
        <v>-323.13483890991472</v>
      </c>
      <c r="AG41" s="22">
        <f t="shared" si="0"/>
        <v>-818.92809066648522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720905.49</v>
      </c>
      <c r="D42" s="60">
        <v>461631.29</v>
      </c>
      <c r="E42" s="79"/>
      <c r="F42" s="72">
        <f>IF(C43=0,C42-$C$42,C42-C43)</f>
        <v>15.400000000023283</v>
      </c>
      <c r="G42" s="72">
        <f>IF(D43=0,D42-$D$42,D42-D43)</f>
        <v>0.38999999995576218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15.404937520181074</v>
      </c>
      <c r="N42" s="36">
        <f>IF(F42=0,,ATAN(G42/F42))</f>
        <v>2.5319263501929621E-2</v>
      </c>
      <c r="O42" s="36">
        <f>ABS(DEGREES(N42))</f>
        <v>1.4506869390401922</v>
      </c>
      <c r="P42" s="37" t="str">
        <f>TEXT(INT(O42),"00")</f>
        <v>01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1.45</v>
      </c>
      <c r="X42" s="22">
        <f>IF(R42="",W42,IF(R42="N",IF(U42="E",180+W42,180-W42),IF(U42="E",360-W42,W42)))</f>
        <v>1.45</v>
      </c>
      <c r="Y42" s="22">
        <f>RADIANS(X42)</f>
        <v>2.5307274153917779E-2</v>
      </c>
      <c r="Z42" s="64"/>
      <c r="AA42" s="58">
        <f>-M42*COS(Y42)</f>
        <v>-15.400004674762174</v>
      </c>
      <c r="AB42" s="58">
        <f>-M42*SIN(Y42)</f>
        <v>-0.38981536396835376</v>
      </c>
      <c r="AC42" s="64"/>
      <c r="AD42" s="82">
        <f>$AA$40/$M$40*M42</f>
        <v>1.2058110028978202E-4</v>
      </c>
      <c r="AE42" s="82">
        <f>$AB$40/$M$40*M42</f>
        <v>1.5294866191047424E-4</v>
      </c>
      <c r="AF42" s="22">
        <f t="shared" si="0"/>
        <v>-15.400125255862465</v>
      </c>
      <c r="AG42" s="22">
        <f t="shared" si="0"/>
        <v>-0.38996831263026421</v>
      </c>
      <c r="AH42" s="63"/>
      <c r="AI42" s="38">
        <f>A42</f>
        <v>1</v>
      </c>
      <c r="AJ42" s="82">
        <f t="shared" ref="AJ42:AK44" si="1">AJ41+AF41</f>
        <v>720905.48516109004</v>
      </c>
      <c r="AK42" s="82">
        <f t="shared" si="1"/>
        <v>461631.29190933349</v>
      </c>
      <c r="AL42" s="66"/>
      <c r="AM42" s="9" t="str">
        <f>IF(A43=0,A42&amp;" - 1",A42&amp;" - "&amp;A43)</f>
        <v>1 - 2</v>
      </c>
      <c r="AN42" s="18">
        <f>F42</f>
        <v>15.400000000023283</v>
      </c>
      <c r="AO42" s="18">
        <f>AN42*G42</f>
        <v>6.0059999993278179</v>
      </c>
      <c r="AP42" s="9" t="str">
        <f>D42&amp;","&amp;C42</f>
        <v>461631.29,720905.49</v>
      </c>
    </row>
    <row r="43" spans="1:44">
      <c r="A43" s="20">
        <f>A42+1</f>
        <v>2</v>
      </c>
      <c r="B43" s="44"/>
      <c r="C43" s="60">
        <v>720890.09</v>
      </c>
      <c r="D43" s="60">
        <v>461630.9</v>
      </c>
      <c r="E43" s="79"/>
      <c r="F43" s="72">
        <f>IF(C44=0,C43-$C$42,C43-C44)</f>
        <v>-3.0000000027939677E-2</v>
      </c>
      <c r="G43" s="72">
        <f>IF(D44=0,D43-$D$42,D43-D44)</f>
        <v>21.760000000009313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21.760020680146582</v>
      </c>
      <c r="N43" s="36">
        <f>IF(F43=0,,ATAN(G43/F43))</f>
        <v>-1.5694176511965299</v>
      </c>
      <c r="O43" s="36">
        <f>ABS(DEGREES(N43))</f>
        <v>89.921007706895921</v>
      </c>
      <c r="P43" s="37" t="str">
        <f>TEXT(INT(O43),"00")</f>
        <v>89</v>
      </c>
      <c r="Q43" s="38" t="str">
        <f>TEXT((O43-P43)*60,"00")</f>
        <v>55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55</v>
      </c>
      <c r="U43" s="40" t="str">
        <f>IF(L43="",IF(G43&gt;0,"W","E"),"")</f>
        <v>W</v>
      </c>
      <c r="V43" s="44"/>
      <c r="W43" s="22">
        <f>IF(S43="due",90*(I43+K43),S43+T43/60)</f>
        <v>89.916666666666671</v>
      </c>
      <c r="X43" s="22">
        <f>IF(R43="",W43,IF(R43="N",IF(U43="E",180+W43,180-W43),IF(U43="E",360-W43,W43)))</f>
        <v>90.083333333333329</v>
      </c>
      <c r="Y43" s="22">
        <f>RADIANS(X43)</f>
        <v>1.5722507678382251</v>
      </c>
      <c r="Z43" s="64"/>
      <c r="AA43" s="58">
        <f>-M43*COS(Y43)</f>
        <v>3.1648656022625475E-2</v>
      </c>
      <c r="AB43" s="58">
        <f>-M43*SIN(Y43)</f>
        <v>-21.759997664590383</v>
      </c>
      <c r="AC43" s="64"/>
      <c r="AD43" s="82">
        <f>$AA$40/$M$40*M43</f>
        <v>1.7032508132559075E-4</v>
      </c>
      <c r="AE43" s="82">
        <f>$AB$40/$M$40*M43</f>
        <v>2.1604541023374091E-4</v>
      </c>
      <c r="AF43" s="22">
        <f t="shared" si="0"/>
        <v>3.1478330941299884E-2</v>
      </c>
      <c r="AG43" s="22">
        <f t="shared" si="0"/>
        <v>-21.760213710000617</v>
      </c>
      <c r="AH43" s="64"/>
      <c r="AI43" s="25">
        <f>A43</f>
        <v>2</v>
      </c>
      <c r="AJ43" s="82">
        <f t="shared" si="1"/>
        <v>720890.08503583423</v>
      </c>
      <c r="AK43" s="82">
        <f t="shared" si="1"/>
        <v>461630.90194102086</v>
      </c>
      <c r="AL43" s="66"/>
      <c r="AM43" s="9" t="str">
        <f>IF(A44=0,A43&amp;" - 1",A43&amp;" - "&amp;A44)</f>
        <v>2 - 3</v>
      </c>
      <c r="AN43" s="18">
        <f>AN42+F42+F43</f>
        <v>30.770000000018626</v>
      </c>
      <c r="AO43" s="18">
        <f>AN43*G43</f>
        <v>669.55520000069191</v>
      </c>
      <c r="AP43" s="9" t="str">
        <f>D43&amp;","&amp;C43</f>
        <v>461630.9,720890.09</v>
      </c>
    </row>
    <row r="44" spans="1:44" s="46" customFormat="1">
      <c r="A44" s="20">
        <f>A43+1</f>
        <v>3</v>
      </c>
      <c r="B44" s="44"/>
      <c r="C44" s="60">
        <v>720890.12</v>
      </c>
      <c r="D44" s="60">
        <v>461609.14</v>
      </c>
      <c r="E44" s="79"/>
      <c r="F44" s="72">
        <f>IF(C45=0,C44-$C$42,C44-C45)</f>
        <v>-14.989999999990687</v>
      </c>
      <c r="G44" s="72">
        <f>IF(D45=0,D44-$D$42,D44-D45)</f>
        <v>-0.44000000000232831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14.996456248051498</v>
      </c>
      <c r="N44" s="22">
        <f>IF(F44=0,,ATAN(G44/F44))</f>
        <v>2.9344476206598816E-2</v>
      </c>
      <c r="O44" s="22">
        <f>ABS(DEGREES(N44))</f>
        <v>1.6813146386601761</v>
      </c>
      <c r="P44" s="24" t="str">
        <f>TEXT(INT(O44),"00")</f>
        <v>01</v>
      </c>
      <c r="Q44" s="25" t="str">
        <f>TEXT((O44-P44)*60,"00")</f>
        <v>41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41</v>
      </c>
      <c r="U44" s="24" t="str">
        <f>IF(L44="",IF(G44&gt;0,"W","E"),"")</f>
        <v>E</v>
      </c>
      <c r="V44" s="44"/>
      <c r="W44" s="22">
        <f>IF(S44="due",90*(I44+K44),S44+T44/60)</f>
        <v>1.6833333333333333</v>
      </c>
      <c r="X44" s="22">
        <f>IF(R44="",W44,IF(R44="N",IF(U44="E",180+W44,180-W44),IF(U44="E",360-W44,W44)))</f>
        <v>181.68333333333334</v>
      </c>
      <c r="Y44" s="22">
        <f>RADIANS(X44)</f>
        <v>3.1709723626650312</v>
      </c>
      <c r="Z44" s="64"/>
      <c r="AA44" s="58">
        <f>-M44*COS(Y44)</f>
        <v>14.989984488224533</v>
      </c>
      <c r="AB44" s="58">
        <f>-M44*SIN(Y44)</f>
        <v>0.44052814043002203</v>
      </c>
      <c r="AC44" s="64"/>
      <c r="AD44" s="82">
        <f>$AA$40/$M$40*M44</f>
        <v>1.1738374092518687E-4</v>
      </c>
      <c r="AE44" s="82">
        <f>$AB$40/$M$40*M44</f>
        <v>1.4889303598496432E-4</v>
      </c>
      <c r="AF44" s="22">
        <f>AA44-AD44</f>
        <v>14.989867104483608</v>
      </c>
      <c r="AG44" s="22">
        <f>AB44-AE44</f>
        <v>0.44037924739403705</v>
      </c>
      <c r="AH44" s="64"/>
      <c r="AI44" s="25">
        <f>A44</f>
        <v>3</v>
      </c>
      <c r="AJ44" s="82">
        <f t="shared" si="1"/>
        <v>720890.11651416519</v>
      </c>
      <c r="AK44" s="82">
        <f t="shared" si="1"/>
        <v>461609.14172731084</v>
      </c>
      <c r="AL44" s="66"/>
      <c r="AM44" s="9" t="str">
        <f>IF(A45=0,A44&amp;" - 1",A44&amp;" - "&amp;A45)</f>
        <v>3 - 4</v>
      </c>
      <c r="AN44" s="18">
        <f>AN43+F43+F44</f>
        <v>15.75</v>
      </c>
      <c r="AO44" s="18">
        <f>AN44*G44</f>
        <v>-6.9300000000366708</v>
      </c>
      <c r="AP44" s="9" t="str">
        <f>D44&amp;","&amp;C44</f>
        <v>461609.14,720890.12</v>
      </c>
    </row>
    <row r="45" spans="1:44" s="46" customFormat="1">
      <c r="A45" s="20">
        <f>A44+1</f>
        <v>4</v>
      </c>
      <c r="B45" s="44"/>
      <c r="C45" s="60">
        <v>720905.11</v>
      </c>
      <c r="D45" s="60">
        <v>461609.58</v>
      </c>
      <c r="E45" s="79"/>
      <c r="F45" s="72">
        <f>IF(C46=0,C45-$C$42,C45-C46)</f>
        <v>-0.38000000000465661</v>
      </c>
      <c r="G45" s="72">
        <f>IF(D46=0,D45-$D$42,D45-D46)</f>
        <v>-21.709999999962747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21.713325401660288</v>
      </c>
      <c r="N45" s="22">
        <f>IF(F45=0,,ATAN(G45/F45))</f>
        <v>1.5532946593534576</v>
      </c>
      <c r="O45" s="22">
        <f>ABS(DEGREES(N45))</f>
        <v>88.997228321164016</v>
      </c>
      <c r="P45" s="24" t="str">
        <f>TEXT(INT(O45),"00")</f>
        <v>88</v>
      </c>
      <c r="Q45" s="25" t="str">
        <f>TEXT((O45-P45)*60,"00")</f>
        <v>60</v>
      </c>
      <c r="R45" s="23" t="str">
        <f>IF(L45="",IF(F45&gt;0,"S","N"),"")</f>
        <v>N</v>
      </c>
      <c r="S45" s="25">
        <f>IF(L45="",IF(INT(Q45)=60,INT(P45+1),P45),"due")</f>
        <v>89</v>
      </c>
      <c r="T45" s="25" t="str">
        <f>IF(L45="",IF(INT(Q45)=60,"00",Q45),L45)</f>
        <v>00</v>
      </c>
      <c r="U45" s="24" t="str">
        <f>IF(L45="",IF(G45&gt;0,"W","E"),"")</f>
        <v>E</v>
      </c>
      <c r="V45" s="44"/>
      <c r="W45" s="22">
        <f>IF(S45="due",90*(I45+K45),S45+T45/60)</f>
        <v>89</v>
      </c>
      <c r="X45" s="22">
        <f>IF(R45="",W45,IF(R45="N",IF(U45="E",180+W45,180-W45),IF(U45="E",360-W45,W45)))</f>
        <v>269</v>
      </c>
      <c r="Y45" s="22">
        <f>RADIANS(X45)</f>
        <v>4.6949356878647466</v>
      </c>
      <c r="Z45" s="64"/>
      <c r="AA45" s="58">
        <f>-M45*COS(Y45)</f>
        <v>0.37894978001476731</v>
      </c>
      <c r="AB45" s="58">
        <f>-M45*SIN(Y45)</f>
        <v>21.710018357030762</v>
      </c>
      <c r="AC45" s="64"/>
      <c r="AD45" s="82">
        <f>$AA$40/$M$40*M45</f>
        <v>1.6995957721037842E-4</v>
      </c>
      <c r="AE45" s="82">
        <f>$AB$40/$M$40*M45</f>
        <v>2.1558179391899381E-4</v>
      </c>
      <c r="AF45" s="22">
        <f>AA45-AD45</f>
        <v>0.37877982043755692</v>
      </c>
      <c r="AG45" s="22">
        <f>AB45-AE45</f>
        <v>21.709802775236842</v>
      </c>
      <c r="AH45" s="64"/>
      <c r="AI45" s="25">
        <f>A45</f>
        <v>4</v>
      </c>
      <c r="AJ45" s="82">
        <f t="shared" ref="AJ45" si="2">AJ44+AF44</f>
        <v>720905.10638126964</v>
      </c>
      <c r="AK45" s="82">
        <f t="shared" ref="AK45" si="3">AK44+AG44</f>
        <v>461609.58210655826</v>
      </c>
      <c r="AL45" s="66"/>
      <c r="AM45" s="9" t="str">
        <f>IF(A46=0,A45&amp;" - 1",A45&amp;" - "&amp;A46)</f>
        <v>4 - 1</v>
      </c>
      <c r="AN45" s="18">
        <f>AN44+F44+F45</f>
        <v>0.38000000000465661</v>
      </c>
      <c r="AO45" s="18">
        <f>AN45*G45</f>
        <v>-8.2498000000869389</v>
      </c>
      <c r="AP45" s="9" t="str">
        <f>D45&amp;","&amp;C45</f>
        <v>461609.58,720905.11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94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95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712.95629999931145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356.47814999965573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4.618284164661003E-3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16496.227353795381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16000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16000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76.184265564680885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-2.0329044711964173E-3</v>
      </c>
      <c r="AB40" s="91">
        <f>SUM(AB42:AB65536)</f>
        <v>-4.1467876768105927E-3</v>
      </c>
      <c r="AC40" s="91"/>
      <c r="AD40" s="91">
        <f>SUM(AD42:AD65536)</f>
        <v>-2.0329044711964177E-3</v>
      </c>
      <c r="AE40" s="91">
        <f>SUM(AE42:AE65536)</f>
        <v>-4.1467876768105927E-3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720981.99363399425</v>
      </c>
      <c r="AK40" s="92">
        <f>AK44+AG44</f>
        <v>461632.69648982491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263.3399999999674</v>
      </c>
      <c r="G41" s="72">
        <f>IF(D42=0,D41-$D$41,D41-D42)</f>
        <v>817.80999999999767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859.16305303474212</v>
      </c>
      <c r="N41" s="36">
        <f>IF(F41=0,,ATAN(G41/F41))</f>
        <v>1.2592744744247879</v>
      </c>
      <c r="O41" s="36">
        <f>ABS(DEGREES(N41))</f>
        <v>72.151112633095266</v>
      </c>
      <c r="P41" s="37" t="str">
        <f>TEXT(INT(O41),"00")</f>
        <v>72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72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72.150000000000006</v>
      </c>
      <c r="X41" s="22">
        <f>IF(R41="",W41,IF(R41="N",IF(U41="E",180+W41,180-W41),IF(U41="E",360-W41,W41)))</f>
        <v>72.150000000000006</v>
      </c>
      <c r="Y41" s="22">
        <f>RADIANS(X41)</f>
        <v>1.2592550553139088</v>
      </c>
      <c r="Z41" s="64"/>
      <c r="AA41" s="58">
        <f>-M41*COS(Y41)</f>
        <v>-263.35588109338136</v>
      </c>
      <c r="AB41" s="58">
        <f>-M41*SIN(Y41)</f>
        <v>-817.80488601714035</v>
      </c>
      <c r="AC41" s="64"/>
      <c r="AD41" s="22">
        <v>0</v>
      </c>
      <c r="AE41" s="22">
        <v>0</v>
      </c>
      <c r="AF41" s="22">
        <f t="shared" ref="AF41:AG43" si="0">AA41-AD41</f>
        <v>-263.35588109338136</v>
      </c>
      <c r="AG41" s="22">
        <f t="shared" si="0"/>
        <v>-817.80488601714035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720965.28</v>
      </c>
      <c r="D42" s="60">
        <v>461632.41</v>
      </c>
      <c r="E42" s="79"/>
      <c r="F42" s="72">
        <f>IF(C43=0,C42-$C$42,C42-C43)</f>
        <v>-0.85999999998603016</v>
      </c>
      <c r="G42" s="72">
        <f>IF(D43=0,D42-$D$42,D42-D43)</f>
        <v>21.10999999998603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21.127510501698634</v>
      </c>
      <c r="N42" s="36">
        <f>IF(F42=0,,ATAN(G42/F42))</f>
        <v>-1.5300798558065591</v>
      </c>
      <c r="O42" s="36">
        <f>ABS(DEGREES(N42))</f>
        <v>87.667118055701408</v>
      </c>
      <c r="P42" s="37" t="str">
        <f>TEXT(INT(O42),"00")</f>
        <v>87</v>
      </c>
      <c r="Q42" s="38" t="str">
        <f>TEXT((O42-P42)*60,"00")</f>
        <v>40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40</v>
      </c>
      <c r="U42" s="40" t="str">
        <f>IF(L42="",IF(G42&gt;0,"W","E"),"")</f>
        <v>W</v>
      </c>
      <c r="V42" s="44"/>
      <c r="W42" s="22">
        <f>IF(S42="due",90*(I42+K42),S42+T42/60)</f>
        <v>87.666666666666671</v>
      </c>
      <c r="X42" s="22">
        <f>IF(R42="",W42,IF(R42="N",IF(U42="E",180+W42,180-W42),IF(U42="E",360-W42,W42)))</f>
        <v>92.333333333333329</v>
      </c>
      <c r="Y42" s="22">
        <f>RADIANS(X42)</f>
        <v>1.6115206760080976</v>
      </c>
      <c r="Z42" s="64"/>
      <c r="AA42" s="58">
        <f>-M42*COS(Y42)</f>
        <v>0.86016630928620696</v>
      </c>
      <c r="AB42" s="58">
        <f>-M42*SIN(Y42)</f>
        <v>-21.109993224057533</v>
      </c>
      <c r="AC42" s="64"/>
      <c r="AD42" s="82">
        <f>$AA$40/$M$40*M42</f>
        <v>-5.6376746885729886E-4</v>
      </c>
      <c r="AE42" s="82">
        <f>$AB$40/$M$40*M42</f>
        <v>-1.1499920559810053E-3</v>
      </c>
      <c r="AF42" s="22">
        <f t="shared" si="0"/>
        <v>0.8607300767550643</v>
      </c>
      <c r="AG42" s="22">
        <f t="shared" si="0"/>
        <v>-21.108843232001551</v>
      </c>
      <c r="AH42" s="63"/>
      <c r="AI42" s="38">
        <f>A42</f>
        <v>1</v>
      </c>
      <c r="AJ42" s="82">
        <f t="shared" ref="AJ42:AK44" si="1">AJ41+AF41</f>
        <v>720965.26411890658</v>
      </c>
      <c r="AK42" s="82">
        <f t="shared" si="1"/>
        <v>461632.4151139828</v>
      </c>
      <c r="AL42" s="66"/>
      <c r="AM42" s="9" t="str">
        <f>IF(A43=0,A42&amp;" - 1",A42&amp;" - "&amp;A43)</f>
        <v>1 - 2</v>
      </c>
      <c r="AN42" s="18">
        <f>F42</f>
        <v>-0.85999999998603016</v>
      </c>
      <c r="AO42" s="18">
        <f>AN42*G42</f>
        <v>-18.154599999693083</v>
      </c>
      <c r="AP42" s="9" t="str">
        <f>D42&amp;","&amp;C42</f>
        <v>461632.41,720965.28</v>
      </c>
    </row>
    <row r="43" spans="1:44">
      <c r="A43" s="20">
        <f>A42+1</f>
        <v>2</v>
      </c>
      <c r="B43" s="44"/>
      <c r="C43" s="60">
        <v>720966.14</v>
      </c>
      <c r="D43" s="60">
        <v>461611.3</v>
      </c>
      <c r="E43" s="79"/>
      <c r="F43" s="72">
        <f>IF(C44=0,C43-$C$42,C43-C44)</f>
        <v>-16.489999999990687</v>
      </c>
      <c r="G43" s="72">
        <f>IF(D44=0,D43-$D$42,D43-D44)</f>
        <v>0.42999999999301508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16.495605475389102</v>
      </c>
      <c r="N43" s="36">
        <f>IF(F43=0,,ATAN(G43/F43))</f>
        <v>-2.6070501883501889E-2</v>
      </c>
      <c r="O43" s="36">
        <f>ABS(DEGREES(N43))</f>
        <v>1.4937297277125217</v>
      </c>
      <c r="P43" s="37" t="str">
        <f>TEXT(INT(O43),"00")</f>
        <v>01</v>
      </c>
      <c r="Q43" s="38" t="str">
        <f>TEXT((O43-P43)*60,"00")</f>
        <v>30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1.5</v>
      </c>
      <c r="X43" s="22">
        <f>IF(R43="",W43,IF(R43="N",IF(U43="E",180+W43,180-W43),IF(U43="E",360-W43,W43)))</f>
        <v>178.5</v>
      </c>
      <c r="Y43" s="22">
        <f>RADIANS(X43)</f>
        <v>3.115412714809878</v>
      </c>
      <c r="Z43" s="64"/>
      <c r="AA43" s="58">
        <f>-M43*COS(Y43)</f>
        <v>16.489952843379626</v>
      </c>
      <c r="AB43" s="58">
        <f>-M43*SIN(Y43)</f>
        <v>-0.43180461183633434</v>
      </c>
      <c r="AC43" s="64"/>
      <c r="AD43" s="82">
        <f>$AA$40/$M$40*M43</f>
        <v>-4.4016950058460634E-4</v>
      </c>
      <c r="AE43" s="82">
        <f>$AB$40/$M$40*M43</f>
        <v>-8.9787271689057183E-4</v>
      </c>
      <c r="AF43" s="22">
        <f t="shared" si="0"/>
        <v>16.490393012880212</v>
      </c>
      <c r="AG43" s="22">
        <f t="shared" si="0"/>
        <v>-0.43090673911944377</v>
      </c>
      <c r="AH43" s="64"/>
      <c r="AI43" s="25">
        <f>A43</f>
        <v>2</v>
      </c>
      <c r="AJ43" s="82">
        <f t="shared" si="1"/>
        <v>720966.12484898337</v>
      </c>
      <c r="AK43" s="82">
        <f t="shared" si="1"/>
        <v>461611.30627075082</v>
      </c>
      <c r="AL43" s="66"/>
      <c r="AM43" s="9" t="str">
        <f>IF(A44=0,A43&amp;" - 1",A43&amp;" - "&amp;A44)</f>
        <v>2 - 3</v>
      </c>
      <c r="AN43" s="18">
        <f>AN42+F42+F43</f>
        <v>-18.209999999962747</v>
      </c>
      <c r="AO43" s="18">
        <f>AN43*G43</f>
        <v>-7.8302999998567859</v>
      </c>
      <c r="AP43" s="9" t="str">
        <f>D43&amp;","&amp;C43</f>
        <v>461611.3,720966.14</v>
      </c>
    </row>
    <row r="44" spans="1:44" s="46" customFormat="1">
      <c r="A44" s="20">
        <f>A43+1</f>
        <v>3</v>
      </c>
      <c r="B44" s="44"/>
      <c r="C44" s="60">
        <v>720982.63</v>
      </c>
      <c r="D44" s="60">
        <v>461610.87</v>
      </c>
      <c r="E44" s="79"/>
      <c r="F44" s="72">
        <f>IF(C45=0,C44-$C$42,C44-C45)</f>
        <v>0.61999999999534339</v>
      </c>
      <c r="G44" s="72">
        <f>IF(D45=0,D44-$D$42,D44-D45)</f>
        <v>-21.820000000006985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21.828806655433528</v>
      </c>
      <c r="N44" s="22">
        <f>IF(F44=0,,ATAN(G44/F44))</f>
        <v>-1.5423896712577694</v>
      </c>
      <c r="O44" s="22">
        <f>ABS(DEGREES(N44))</f>
        <v>88.372418527640676</v>
      </c>
      <c r="P44" s="24" t="str">
        <f>TEXT(INT(O44),"00")</f>
        <v>88</v>
      </c>
      <c r="Q44" s="25" t="str">
        <f>TEXT((O44-P44)*60,"00")</f>
        <v>22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22</v>
      </c>
      <c r="U44" s="24" t="str">
        <f>IF(L44="",IF(G44&gt;0,"W","E"),"")</f>
        <v>E</v>
      </c>
      <c r="V44" s="44"/>
      <c r="W44" s="22">
        <f>IF(S44="due",90*(I44+K44),S44+T44/60)</f>
        <v>88.36666666666666</v>
      </c>
      <c r="X44" s="22">
        <f>IF(R44="",W44,IF(R44="N",IF(U44="E",180+W44,180-W44),IF(U44="E",360-W44,W44)))</f>
        <v>271.63333333333333</v>
      </c>
      <c r="Y44" s="22">
        <f>RADIANS(X44)</f>
        <v>4.7408960248339307</v>
      </c>
      <c r="Z44" s="64"/>
      <c r="AA44" s="58">
        <f>-M44*COS(Y44)</f>
        <v>-0.62219048292982371</v>
      </c>
      <c r="AB44" s="58">
        <f>-M44*SIN(Y44)</f>
        <v>21.819937648931326</v>
      </c>
      <c r="AC44" s="64"/>
      <c r="AD44" s="82">
        <f>$AA$40/$M$40*M44</f>
        <v>-5.8248088790772089E-4</v>
      </c>
      <c r="AE44" s="82">
        <f>$AB$40/$M$40*M44</f>
        <v>-1.1881643245793487E-3</v>
      </c>
      <c r="AF44" s="22">
        <f>AA44-AD44</f>
        <v>-0.62160800204191602</v>
      </c>
      <c r="AG44" s="22">
        <f>AB44-AE44</f>
        <v>21.821125813255904</v>
      </c>
      <c r="AH44" s="64"/>
      <c r="AI44" s="25">
        <f>A44</f>
        <v>3</v>
      </c>
      <c r="AJ44" s="82">
        <f t="shared" si="1"/>
        <v>720982.61524199625</v>
      </c>
      <c r="AK44" s="82">
        <f t="shared" si="1"/>
        <v>461610.87536401168</v>
      </c>
      <c r="AL44" s="66"/>
      <c r="AM44" s="9" t="str">
        <f>IF(A45=0,A44&amp;" - 1",A44&amp;" - "&amp;A45)</f>
        <v>3 - 4</v>
      </c>
      <c r="AN44" s="18">
        <f>AN43+F43+F44</f>
        <v>-34.07999999995809</v>
      </c>
      <c r="AO44" s="18">
        <f>AN44*G44</f>
        <v>743.62559999932353</v>
      </c>
      <c r="AP44" s="9" t="str">
        <f>D44&amp;","&amp;C44</f>
        <v>461610.87,720982.63</v>
      </c>
    </row>
    <row r="45" spans="1:44" s="46" customFormat="1">
      <c r="A45" s="20">
        <f>A44+1</f>
        <v>4</v>
      </c>
      <c r="B45" s="44"/>
      <c r="C45" s="60">
        <v>720982.01</v>
      </c>
      <c r="D45" s="60">
        <v>461632.69</v>
      </c>
      <c r="E45" s="79"/>
      <c r="F45" s="72">
        <f>IF(C46=0,C45-$C$42,C45-C46)</f>
        <v>16.729999999981374</v>
      </c>
      <c r="G45" s="72">
        <f>IF(D46=0,D45-$D$42,D45-D46)</f>
        <v>0.28000000002793968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16.732342932159632</v>
      </c>
      <c r="N45" s="22">
        <f>IF(F45=0,,ATAN(G45/F45))</f>
        <v>1.6734839276029107E-2</v>
      </c>
      <c r="O45" s="22">
        <f>ABS(DEGREES(N45))</f>
        <v>0.95883566134623388</v>
      </c>
      <c r="P45" s="24" t="str">
        <f>TEXT(INT(O45),"00")</f>
        <v>00</v>
      </c>
      <c r="Q45" s="25" t="str">
        <f>TEXT((O45-P45)*60,"00")</f>
        <v>58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58</v>
      </c>
      <c r="U45" s="24" t="str">
        <f>IF(L45="",IF(G45&gt;0,"W","E"),"")</f>
        <v>W</v>
      </c>
      <c r="V45" s="44"/>
      <c r="W45" s="22">
        <f>IF(S45="due",90*(I45+K45),S45+T45/60)</f>
        <v>0.96666666666666667</v>
      </c>
      <c r="X45" s="22">
        <f>IF(R45="",W45,IF(R45="N",IF(U45="E",180+W45,180-W45),IF(U45="E",360-W45,W45)))</f>
        <v>0.96666666666666667</v>
      </c>
      <c r="Y45" s="22">
        <f>RADIANS(X45)</f>
        <v>1.6871516102611853E-2</v>
      </c>
      <c r="Z45" s="64"/>
      <c r="AA45" s="58">
        <f>-M45*COS(Y45)</f>
        <v>-16.729961574207206</v>
      </c>
      <c r="AB45" s="58">
        <f>-M45*SIN(Y45)</f>
        <v>-0.28228660071426964</v>
      </c>
      <c r="AC45" s="64"/>
      <c r="AD45" s="82">
        <f>$AA$40/$M$40*M45</f>
        <v>-4.4648661384679149E-4</v>
      </c>
      <c r="AE45" s="82">
        <f>$AB$40/$M$40*M45</f>
        <v>-9.1075857935966724E-4</v>
      </c>
      <c r="AF45" s="22">
        <f>AA45-AD45</f>
        <v>-16.729515087593359</v>
      </c>
      <c r="AG45" s="22">
        <f>AB45-AE45</f>
        <v>-0.28137584213490996</v>
      </c>
      <c r="AH45" s="64"/>
      <c r="AI45" s="25">
        <f>A45</f>
        <v>4</v>
      </c>
      <c r="AJ45" s="82">
        <f t="shared" ref="AJ45" si="2">AJ44+AF44</f>
        <v>720981.99363399425</v>
      </c>
      <c r="AK45" s="82">
        <f t="shared" ref="AK45" si="3">AK44+AG44</f>
        <v>461632.69648982491</v>
      </c>
      <c r="AL45" s="66"/>
      <c r="AM45" s="9" t="str">
        <f>IF(A46=0,A45&amp;" - 1",A45&amp;" - "&amp;A46)</f>
        <v>4 - 1</v>
      </c>
      <c r="AN45" s="18">
        <f>AN44+F44+F45</f>
        <v>-16.729999999981374</v>
      </c>
      <c r="AO45" s="18">
        <f>AN45*G45</f>
        <v>-4.6844000004622153</v>
      </c>
      <c r="AP45" s="9" t="str">
        <f>D45&amp;","&amp;C45</f>
        <v>461632.69,720982.01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646.72680000000105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323.36340000000052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1.6952530306183927E-3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43177.333066143729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73.196504734399895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-6.6309824265609052E-4</v>
      </c>
      <c r="AB40" s="91">
        <f>SUM(AB42:AB65536)</f>
        <v>1.5601870267398232E-3</v>
      </c>
      <c r="AC40" s="91"/>
      <c r="AD40" s="91">
        <f>SUM(AD42:AD65536)</f>
        <v>-6.6309824265609052E-4</v>
      </c>
      <c r="AE40" s="91">
        <f>SUM(AE42:AE65536)</f>
        <v>1.5601870267398232E-3</v>
      </c>
      <c r="AF40" s="91">
        <f>SUM(AF42:AF65536)</f>
        <v>0</v>
      </c>
      <c r="AG40" s="91">
        <f>SUM(AG42:AG65536)</f>
        <v>-2.55351295663786E-15</v>
      </c>
      <c r="AH40" s="92"/>
      <c r="AI40" s="93">
        <v>1</v>
      </c>
      <c r="AJ40" s="92">
        <f>AJ44+AF44</f>
        <v>720920.33506028051</v>
      </c>
      <c r="AK40" s="92">
        <f>AK44+AG44</f>
        <v>461631.65083071351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323.13000000000466</v>
      </c>
      <c r="G41" s="72">
        <f>IF(D42=0,D41-$D$41,D41-D42)</f>
        <v>818.92999999999302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880.37454631536889</v>
      </c>
      <c r="N41" s="36">
        <f>IF(F41=0,,ATAN(G41/F41))</f>
        <v>1.1949746700256083</v>
      </c>
      <c r="O41" s="36">
        <f>ABS(DEGREES(N41))</f>
        <v>68.467005217505559</v>
      </c>
      <c r="P41" s="37" t="str">
        <f>TEXT(INT(O41),"00")</f>
        <v>68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68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68.466666666666669</v>
      </c>
      <c r="X41" s="22">
        <f>IF(R41="",W41,IF(R41="N",IF(U41="E",180+W41,180-W41),IF(U41="E",360-W41,W41)))</f>
        <v>68.466666666666669</v>
      </c>
      <c r="Y41" s="22">
        <f>RADIANS(X41)</f>
        <v>1.1949687611987843</v>
      </c>
      <c r="Z41" s="64"/>
      <c r="AA41" s="58">
        <f>-M41*COS(Y41)</f>
        <v>-323.13483890991472</v>
      </c>
      <c r="AB41" s="58">
        <f>-M41*SIN(Y41)</f>
        <v>-818.92809066648522</v>
      </c>
      <c r="AC41" s="64"/>
      <c r="AD41" s="22">
        <v>0</v>
      </c>
      <c r="AE41" s="22">
        <v>0</v>
      </c>
      <c r="AF41" s="22">
        <f t="shared" ref="AF41:AG43" si="0">AA41-AD41</f>
        <v>-323.13483890991472</v>
      </c>
      <c r="AG41" s="22">
        <f t="shared" si="0"/>
        <v>-818.92809066648522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720905.49</v>
      </c>
      <c r="D42" s="60">
        <v>461631.29</v>
      </c>
      <c r="E42" s="79"/>
      <c r="F42" s="72">
        <f>IF(C43=0,C42-$C$42,C42-C43)</f>
        <v>0.38000000000465661</v>
      </c>
      <c r="G42" s="72">
        <f>IF(D43=0,D42-$D$42,D42-D43)</f>
        <v>21.709999999962747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21.713325401660288</v>
      </c>
      <c r="N42" s="36">
        <f>IF(F42=0,,ATAN(G42/F42))</f>
        <v>1.5532946593534576</v>
      </c>
      <c r="O42" s="36">
        <f>ABS(DEGREES(N42))</f>
        <v>88.997228321164016</v>
      </c>
      <c r="P42" s="37" t="str">
        <f>TEXT(INT(O42),"00")</f>
        <v>88</v>
      </c>
      <c r="Q42" s="38" t="str">
        <f>TEXT((O42-P42)*60,"00")</f>
        <v>60</v>
      </c>
      <c r="R42" s="39" t="str">
        <f>IF(L42="",IF(F42&gt;0,"S","N"),"")</f>
        <v>S</v>
      </c>
      <c r="S42" s="25">
        <f>IF(L42="",IF(INT(Q42)=60,INT(P42+1),P42),"due")</f>
        <v>89</v>
      </c>
      <c r="T42" s="38" t="str">
        <f>IF(L42="",IF(INT(Q42)=60,"00",Q42),L42)</f>
        <v>00</v>
      </c>
      <c r="U42" s="40" t="str">
        <f>IF(L42="",IF(G42&gt;0,"W","E"),"")</f>
        <v>W</v>
      </c>
      <c r="V42" s="44"/>
      <c r="W42" s="22">
        <f>IF(S42="due",90*(I42+K42),S42+T42/60)</f>
        <v>89</v>
      </c>
      <c r="X42" s="22">
        <f>IF(R42="",W42,IF(R42="N",IF(U42="E",180+W42,180-W42),IF(U42="E",360-W42,W42)))</f>
        <v>89</v>
      </c>
      <c r="Y42" s="22">
        <f>RADIANS(X42)</f>
        <v>1.5533430342749532</v>
      </c>
      <c r="Z42" s="64"/>
      <c r="AA42" s="58">
        <f>-M42*COS(Y42)</f>
        <v>-0.37894978001476948</v>
      </c>
      <c r="AB42" s="58">
        <f>-M42*SIN(Y42)</f>
        <v>-21.710018357030762</v>
      </c>
      <c r="AC42" s="64"/>
      <c r="AD42" s="82">
        <f>$AA$40/$M$40*M42</f>
        <v>-1.9670430942441138E-4</v>
      </c>
      <c r="AE42" s="82">
        <f>$AB$40/$M$40*M42</f>
        <v>4.6282057759418756E-4</v>
      </c>
      <c r="AF42" s="22">
        <f t="shared" si="0"/>
        <v>-0.37875307570534505</v>
      </c>
      <c r="AG42" s="22">
        <f t="shared" si="0"/>
        <v>-21.710481177608358</v>
      </c>
      <c r="AH42" s="63"/>
      <c r="AI42" s="38">
        <f>A42</f>
        <v>1</v>
      </c>
      <c r="AJ42" s="82">
        <f t="shared" ref="AJ42:AK44" si="1">AJ41+AF41</f>
        <v>720905.48516109004</v>
      </c>
      <c r="AK42" s="82">
        <f t="shared" si="1"/>
        <v>461631.29190933349</v>
      </c>
      <c r="AL42" s="66"/>
      <c r="AM42" s="9" t="str">
        <f>IF(A43=0,A42&amp;" - 1",A42&amp;" - "&amp;A43)</f>
        <v>1 - 2</v>
      </c>
      <c r="AN42" s="18">
        <f>F42</f>
        <v>0.38000000000465661</v>
      </c>
      <c r="AO42" s="18">
        <f>AN42*G42</f>
        <v>8.2498000000869389</v>
      </c>
      <c r="AP42" s="9" t="str">
        <f>D42&amp;","&amp;C42</f>
        <v>461631.29,720905.49</v>
      </c>
    </row>
    <row r="43" spans="1:44">
      <c r="A43" s="20">
        <f>A42+1</f>
        <v>2</v>
      </c>
      <c r="B43" s="44"/>
      <c r="C43" s="60">
        <v>720905.11</v>
      </c>
      <c r="D43" s="60">
        <v>461609.58</v>
      </c>
      <c r="E43" s="79"/>
      <c r="F43" s="72">
        <f>IF(C44=0,C43-$C$42,C43-C44)</f>
        <v>-15.040000000037253</v>
      </c>
      <c r="G43" s="72">
        <f>IF(D44=0,D43-$D$42,D43-D44)</f>
        <v>-0.48999999999068677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15.047979930911373</v>
      </c>
      <c r="N43" s="36">
        <f>IF(F43=0,,ATAN(G43/F43))</f>
        <v>3.256826737838861E-2</v>
      </c>
      <c r="O43" s="36">
        <f>ABS(DEGREES(N43))</f>
        <v>1.8660242668352656</v>
      </c>
      <c r="P43" s="37" t="str">
        <f>TEXT(INT(O43),"00")</f>
        <v>01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52</v>
      </c>
      <c r="U43" s="40" t="str">
        <f>IF(L43="",IF(G43&gt;0,"W","E"),"")</f>
        <v>E</v>
      </c>
      <c r="V43" s="44"/>
      <c r="W43" s="22">
        <f>IF(S43="due",90*(I43+K43),S43+T43/60)</f>
        <v>1.8666666666666667</v>
      </c>
      <c r="X43" s="22">
        <f>IF(R43="",W43,IF(R43="N",IF(U43="E",180+W43,180-W43),IF(U43="E",360-W43,W43)))</f>
        <v>181.86666666666667</v>
      </c>
      <c r="Y43" s="22">
        <f>RADIANS(X43)</f>
        <v>3.1741721329603543</v>
      </c>
      <c r="Z43" s="64"/>
      <c r="AA43" s="58">
        <f>-M43*COS(Y43)</f>
        <v>15.039994505215759</v>
      </c>
      <c r="AB43" s="58">
        <f>-M43*SIN(Y43)</f>
        <v>0.49016862832215824</v>
      </c>
      <c r="AC43" s="64"/>
      <c r="AD43" s="82">
        <f>$AA$40/$M$40*M43</f>
        <v>-1.3632193345732244E-4</v>
      </c>
      <c r="AE43" s="82">
        <f>$AB$40/$M$40*M43</f>
        <v>3.2074841759234209E-4</v>
      </c>
      <c r="AF43" s="22">
        <f t="shared" si="0"/>
        <v>15.040130827149216</v>
      </c>
      <c r="AG43" s="22">
        <f t="shared" si="0"/>
        <v>0.48984787990456591</v>
      </c>
      <c r="AH43" s="64"/>
      <c r="AI43" s="25">
        <f>A43</f>
        <v>2</v>
      </c>
      <c r="AJ43" s="82">
        <f t="shared" si="1"/>
        <v>720905.10640801431</v>
      </c>
      <c r="AK43" s="82">
        <f t="shared" si="1"/>
        <v>461609.58142815589</v>
      </c>
      <c r="AL43" s="66"/>
      <c r="AM43" s="9" t="str">
        <f>IF(A44=0,A43&amp;" - 1",A43&amp;" - "&amp;A44)</f>
        <v>2 - 3</v>
      </c>
      <c r="AN43" s="18">
        <f>AN42+F42+F43</f>
        <v>-14.28000000002794</v>
      </c>
      <c r="AO43" s="18">
        <f>AN43*G43</f>
        <v>6.9971999998806975</v>
      </c>
      <c r="AP43" s="9" t="str">
        <f>D43&amp;","&amp;C43</f>
        <v>461609.58,720905.11</v>
      </c>
    </row>
    <row r="44" spans="1:44" s="46" customFormat="1">
      <c r="A44" s="20">
        <f>A43+1</f>
        <v>3</v>
      </c>
      <c r="B44" s="44"/>
      <c r="C44" s="60">
        <v>720920.15</v>
      </c>
      <c r="D44" s="60">
        <v>461610.07</v>
      </c>
      <c r="E44" s="79"/>
      <c r="F44" s="72">
        <f>IF(C45=0,C44-$C$42,C44-C45)</f>
        <v>-0.18999999994412065</v>
      </c>
      <c r="G44" s="72">
        <f>IF(D45=0,D44-$D$42,D44-D45)</f>
        <v>-21.580000000016298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21.580836406420445</v>
      </c>
      <c r="N44" s="22">
        <f>IF(F44=0,,ATAN(G44/F44))</f>
        <v>1.5619921057254313</v>
      </c>
      <c r="O44" s="22">
        <f>ABS(DEGREES(N44))</f>
        <v>89.495555290819482</v>
      </c>
      <c r="P44" s="24" t="str">
        <f>TEXT(INT(O44),"00")</f>
        <v>89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89.5</v>
      </c>
      <c r="X44" s="22">
        <f>IF(R44="",W44,IF(R44="N",IF(U44="E",180+W44,180-W44),IF(U44="E",360-W44,W44)))</f>
        <v>269.5</v>
      </c>
      <c r="Y44" s="22">
        <f>RADIANS(X44)</f>
        <v>4.7036623341247186</v>
      </c>
      <c r="Z44" s="64"/>
      <c r="AA44" s="58">
        <f>-M44*COS(Y44)</f>
        <v>0.18832593498522085</v>
      </c>
      <c r="AB44" s="58">
        <f>-M44*SIN(Y44)</f>
        <v>21.58001467429747</v>
      </c>
      <c r="AC44" s="64"/>
      <c r="AD44" s="82">
        <f>$AA$40/$M$40*M44</f>
        <v>-1.9550407151368608E-4</v>
      </c>
      <c r="AE44" s="82">
        <f>$AB$40/$M$40*M44</f>
        <v>4.5999656827421995E-4</v>
      </c>
      <c r="AF44" s="22">
        <f>AA44-AD44</f>
        <v>0.18852143905673455</v>
      </c>
      <c r="AG44" s="22">
        <f>AB44-AE44</f>
        <v>21.579554677729195</v>
      </c>
      <c r="AH44" s="64"/>
      <c r="AI44" s="25">
        <f>A44</f>
        <v>3</v>
      </c>
      <c r="AJ44" s="82">
        <f t="shared" si="1"/>
        <v>720920.14653884142</v>
      </c>
      <c r="AK44" s="82">
        <f t="shared" si="1"/>
        <v>461610.0712760358</v>
      </c>
      <c r="AL44" s="66"/>
      <c r="AM44" s="9" t="str">
        <f>IF(A45=0,A44&amp;" - 1",A44&amp;" - "&amp;A45)</f>
        <v>3 - 4</v>
      </c>
      <c r="AN44" s="18">
        <f>AN43+F43+F44</f>
        <v>-29.510000000009313</v>
      </c>
      <c r="AO44" s="18">
        <f>AN44*G44</f>
        <v>636.82580000068197</v>
      </c>
      <c r="AP44" s="9" t="str">
        <f>D44&amp;","&amp;C44</f>
        <v>461610.07,720920.15</v>
      </c>
    </row>
    <row r="45" spans="1:44" s="46" customFormat="1">
      <c r="A45" s="20">
        <f>A44+1</f>
        <v>4</v>
      </c>
      <c r="B45" s="44"/>
      <c r="C45" s="60">
        <v>720920.34</v>
      </c>
      <c r="D45" s="60">
        <v>461631.65</v>
      </c>
      <c r="E45" s="79"/>
      <c r="F45" s="72">
        <f>IF(C46=0,C45-$C$42,C45-C46)</f>
        <v>14.849999999976717</v>
      </c>
      <c r="G45" s="72">
        <f>IF(D46=0,D45-$D$42,D45-D46)</f>
        <v>0.36000000004423782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14.854362995407792</v>
      </c>
      <c r="N45" s="22">
        <f>IF(F45=0,,ATAN(G45/F45))</f>
        <v>2.4237676867752505E-2</v>
      </c>
      <c r="O45" s="22">
        <f>ABS(DEGREES(N45))</f>
        <v>1.3887165897240834</v>
      </c>
      <c r="P45" s="24" t="str">
        <f>TEXT(INT(O45),"00")</f>
        <v>01</v>
      </c>
      <c r="Q45" s="25" t="str">
        <f>TEXT((O45-P45)*60,"00")</f>
        <v>23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23</v>
      </c>
      <c r="U45" s="24" t="str">
        <f>IF(L45="",IF(G45&gt;0,"W","E"),"")</f>
        <v>W</v>
      </c>
      <c r="V45" s="44"/>
      <c r="W45" s="22">
        <f>IF(S45="due",90*(I45+K45),S45+T45/60)</f>
        <v>1.3833333333333333</v>
      </c>
      <c r="X45" s="22">
        <f>IF(R45="",W45,IF(R45="N",IF(U45="E",180+W45,180-W45),IF(U45="E",360-W45,W45)))</f>
        <v>1.3833333333333333</v>
      </c>
      <c r="Y45" s="22">
        <f>RADIANS(X45)</f>
        <v>2.4143721319254893E-2</v>
      </c>
      <c r="Z45" s="64"/>
      <c r="AA45" s="58">
        <f>-M45*COS(Y45)</f>
        <v>-14.850033758428866</v>
      </c>
      <c r="AB45" s="58">
        <f>-M45*SIN(Y45)</f>
        <v>-0.35860475856212709</v>
      </c>
      <c r="AC45" s="64"/>
      <c r="AD45" s="82">
        <f>$AA$40/$M$40*M45</f>
        <v>-1.3456792826067068E-4</v>
      </c>
      <c r="AE45" s="82">
        <f>$AB$40/$M$40*M45</f>
        <v>3.1662146327907364E-4</v>
      </c>
      <c r="AF45" s="22">
        <f>AA45-AD45</f>
        <v>-14.849899190500606</v>
      </c>
      <c r="AG45" s="22">
        <f>AB45-AE45</f>
        <v>-0.35892138002540619</v>
      </c>
      <c r="AH45" s="64"/>
      <c r="AI45" s="25">
        <f>A45</f>
        <v>4</v>
      </c>
      <c r="AJ45" s="82">
        <f t="shared" ref="AJ45" si="2">AJ44+AF44</f>
        <v>720920.33506028051</v>
      </c>
      <c r="AK45" s="82">
        <f t="shared" ref="AK45" si="3">AK44+AG44</f>
        <v>461631.65083071351</v>
      </c>
      <c r="AL45" s="66"/>
      <c r="AM45" s="9" t="str">
        <f>IF(A46=0,A45&amp;" - 1",A45&amp;" - "&amp;A46)</f>
        <v>4 - 1</v>
      </c>
      <c r="AN45" s="18">
        <f>AN44+F44+F45</f>
        <v>-14.849999999976717</v>
      </c>
      <c r="AO45" s="18">
        <f>AN45*G45</f>
        <v>-5.3460000006485497</v>
      </c>
      <c r="AP45" s="9" t="str">
        <f>D45&amp;","&amp;C45</f>
        <v>461631.65,720920.34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646.83549999712602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323.41774999856301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2.6421506608487826E-3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27742.914132826787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73.300958909919331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-7.9638172623752723E-4</v>
      </c>
      <c r="AB40" s="91">
        <f>SUM(AB42:AB65536)</f>
        <v>-2.5192729627292465E-3</v>
      </c>
      <c r="AC40" s="91"/>
      <c r="AD40" s="91">
        <f>SUM(AD42:AD65536)</f>
        <v>-7.9638172623752723E-4</v>
      </c>
      <c r="AE40" s="91">
        <f>SUM(AE42:AE65536)</f>
        <v>-2.5192729627292461E-3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720905.16375819221</v>
      </c>
      <c r="AK40" s="92">
        <f>AK44+AG44</f>
        <v>461653.37113350315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323.13000000000466</v>
      </c>
      <c r="G41" s="72">
        <f>IF(D42=0,D41-$D$41,D41-D42)</f>
        <v>818.92999999999302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880.37454631536889</v>
      </c>
      <c r="N41" s="36">
        <f>IF(F41=0,,ATAN(G41/F41))</f>
        <v>1.1949746700256083</v>
      </c>
      <c r="O41" s="36">
        <f>ABS(DEGREES(N41))</f>
        <v>68.467005217505559</v>
      </c>
      <c r="P41" s="37" t="str">
        <f>TEXT(INT(O41),"00")</f>
        <v>68</v>
      </c>
      <c r="Q41" s="38" t="str">
        <f>TEXT((O41-P41)*60,"00")</f>
        <v>28</v>
      </c>
      <c r="R41" s="39" t="str">
        <f>IF(L41="",IF(F41&gt;0,"S","N"),"")</f>
        <v>S</v>
      </c>
      <c r="S41" s="25" t="str">
        <f>IF(L41="",IF(INT(Q41)=60,INT(P41+1),P41),"due")</f>
        <v>68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68.466666666666669</v>
      </c>
      <c r="X41" s="22">
        <f>IF(R41="",W41,IF(R41="N",IF(U41="E",180+W41,180-W41),IF(U41="E",360-W41,W41)))</f>
        <v>68.466666666666669</v>
      </c>
      <c r="Y41" s="22">
        <f>RADIANS(X41)</f>
        <v>1.1949687611987843</v>
      </c>
      <c r="Z41" s="64"/>
      <c r="AA41" s="58">
        <f>-M41*COS(Y41)</f>
        <v>-323.13483890991472</v>
      </c>
      <c r="AB41" s="58">
        <f>-M41*SIN(Y41)</f>
        <v>-818.92809066648522</v>
      </c>
      <c r="AC41" s="64"/>
      <c r="AD41" s="22">
        <v>0</v>
      </c>
      <c r="AE41" s="22">
        <v>0</v>
      </c>
      <c r="AF41" s="22">
        <f t="shared" ref="AF41:AG43" si="0">AA41-AD41</f>
        <v>-323.13483890991472</v>
      </c>
      <c r="AG41" s="22">
        <f t="shared" si="0"/>
        <v>-818.92809066648522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720905.49</v>
      </c>
      <c r="D42" s="60">
        <v>461631.29</v>
      </c>
      <c r="E42" s="79"/>
      <c r="F42" s="72">
        <f>IF(C43=0,C42-$C$42,C42-C43)</f>
        <v>-14.849999999976717</v>
      </c>
      <c r="G42" s="72">
        <f>IF(D43=0,D42-$D$42,D42-D43)</f>
        <v>-0.36000000004423782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14.854362995407792</v>
      </c>
      <c r="N42" s="36">
        <f>IF(F42=0,,ATAN(G42/F42))</f>
        <v>2.4237676867752505E-2</v>
      </c>
      <c r="O42" s="36">
        <f>ABS(DEGREES(N42))</f>
        <v>1.3887165897240834</v>
      </c>
      <c r="P42" s="37" t="str">
        <f>TEXT(INT(O42),"00")</f>
        <v>01</v>
      </c>
      <c r="Q42" s="38" t="str">
        <f>TEXT((O42-P42)*60,"00")</f>
        <v>23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23</v>
      </c>
      <c r="U42" s="40" t="str">
        <f>IF(L42="",IF(G42&gt;0,"W","E"),"")</f>
        <v>E</v>
      </c>
      <c r="V42" s="44"/>
      <c r="W42" s="22">
        <f>IF(S42="due",90*(I42+K42),S42+T42/60)</f>
        <v>1.3833333333333333</v>
      </c>
      <c r="X42" s="22">
        <f>IF(R42="",W42,IF(R42="N",IF(U42="E",180+W42,180-W42),IF(U42="E",360-W42,W42)))</f>
        <v>181.38333333333333</v>
      </c>
      <c r="Y42" s="22">
        <f>RADIANS(X42)</f>
        <v>3.1657363749090481</v>
      </c>
      <c r="Z42" s="64"/>
      <c r="AA42" s="58">
        <f>-M42*COS(Y42)</f>
        <v>14.850033758428866</v>
      </c>
      <c r="AB42" s="58">
        <f>-M42*SIN(Y42)</f>
        <v>0.35860475856212715</v>
      </c>
      <c r="AC42" s="64"/>
      <c r="AD42" s="82">
        <f>$AA$40/$M$40*M42</f>
        <v>-1.6138592755627463E-4</v>
      </c>
      <c r="AE42" s="82">
        <f>$AB$40/$M$40*M42</f>
        <v>-5.1052804259880665E-4</v>
      </c>
      <c r="AF42" s="22">
        <f t="shared" si="0"/>
        <v>14.850195144356423</v>
      </c>
      <c r="AG42" s="22">
        <f t="shared" si="0"/>
        <v>0.35911528660472597</v>
      </c>
      <c r="AH42" s="63"/>
      <c r="AI42" s="38">
        <f>A42</f>
        <v>1</v>
      </c>
      <c r="AJ42" s="82">
        <f t="shared" ref="AJ42:AK44" si="1">AJ41+AF41</f>
        <v>720905.48516109004</v>
      </c>
      <c r="AK42" s="82">
        <f t="shared" si="1"/>
        <v>461631.29190933349</v>
      </c>
      <c r="AL42" s="66"/>
      <c r="AM42" s="9" t="str">
        <f>IF(A43=0,A42&amp;" - 1",A42&amp;" - "&amp;A43)</f>
        <v>1 - 2</v>
      </c>
      <c r="AN42" s="18">
        <f>F42</f>
        <v>-14.849999999976717</v>
      </c>
      <c r="AO42" s="18">
        <f>AN42*G42</f>
        <v>5.3460000006485497</v>
      </c>
      <c r="AP42" s="9" t="str">
        <f>D42&amp;","&amp;C42</f>
        <v>461631.29,720905.49</v>
      </c>
    </row>
    <row r="43" spans="1:44">
      <c r="A43" s="20">
        <f>A42+1</f>
        <v>2</v>
      </c>
      <c r="B43" s="44"/>
      <c r="C43" s="60">
        <v>720920.34</v>
      </c>
      <c r="D43" s="60">
        <v>461631.65</v>
      </c>
      <c r="E43" s="79"/>
      <c r="F43" s="72">
        <f>IF(C44=0,C43-$C$42,C43-C44)</f>
        <v>0.40000000002328306</v>
      </c>
      <c r="G43" s="72">
        <f>IF(D44=0,D43-$D$42,D43-D44)</f>
        <v>-21.589999999967404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21.593705101223623</v>
      </c>
      <c r="N43" s="36">
        <f>IF(F43=0,,ATAN(G43/F43))</f>
        <v>-1.5522713503084133</v>
      </c>
      <c r="O43" s="36">
        <f>ABS(DEGREES(N43))</f>
        <v>88.938597031745417</v>
      </c>
      <c r="P43" s="37" t="str">
        <f>TEXT(INT(O43),"00")</f>
        <v>88</v>
      </c>
      <c r="Q43" s="38" t="str">
        <f>TEXT((O43-P43)*60,"00")</f>
        <v>56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56</v>
      </c>
      <c r="U43" s="40" t="str">
        <f>IF(L43="",IF(G43&gt;0,"W","E"),"")</f>
        <v>E</v>
      </c>
      <c r="V43" s="44"/>
      <c r="W43" s="22">
        <f>IF(S43="due",90*(I43+K43),S43+T43/60)</f>
        <v>88.933333333333337</v>
      </c>
      <c r="X43" s="22">
        <f>IF(R43="",W43,IF(R43="N",IF(U43="E",180+W43,180-W43),IF(U43="E",360-W43,W43)))</f>
        <v>271.06666666666666</v>
      </c>
      <c r="Y43" s="22">
        <f>RADIANS(X43)</f>
        <v>4.7310058257392962</v>
      </c>
      <c r="Z43" s="64"/>
      <c r="AA43" s="58">
        <f>-M43*COS(Y43)</f>
        <v>-0.40198344719529078</v>
      </c>
      <c r="AB43" s="58">
        <f>-M43*SIN(Y43)</f>
        <v>21.589963161311601</v>
      </c>
      <c r="AC43" s="64"/>
      <c r="AD43" s="82">
        <f>$AA$40/$M$40*M43</f>
        <v>-2.3460582781065686E-4</v>
      </c>
      <c r="AE43" s="82">
        <f>$AB$40/$M$40*M43</f>
        <v>-7.4215178403757047E-4</v>
      </c>
      <c r="AF43" s="22">
        <f t="shared" si="0"/>
        <v>-0.40174884136748013</v>
      </c>
      <c r="AG43" s="22">
        <f t="shared" si="0"/>
        <v>21.59070531309564</v>
      </c>
      <c r="AH43" s="64"/>
      <c r="AI43" s="25">
        <f>A43</f>
        <v>2</v>
      </c>
      <c r="AJ43" s="82">
        <f t="shared" si="1"/>
        <v>720920.33535623434</v>
      </c>
      <c r="AK43" s="82">
        <f t="shared" si="1"/>
        <v>461631.65102462011</v>
      </c>
      <c r="AL43" s="66"/>
      <c r="AM43" s="9" t="str">
        <f>IF(A44=0,A43&amp;" - 1",A43&amp;" - "&amp;A44)</f>
        <v>2 - 3</v>
      </c>
      <c r="AN43" s="18">
        <f>AN42+F42+F43</f>
        <v>-29.299999999930151</v>
      </c>
      <c r="AO43" s="18">
        <f>AN43*G43</f>
        <v>632.58699999753685</v>
      </c>
      <c r="AP43" s="9" t="str">
        <f>D43&amp;","&amp;C43</f>
        <v>461631.65,720920.34</v>
      </c>
    </row>
    <row r="44" spans="1:44" s="46" customFormat="1">
      <c r="A44" s="20">
        <f>A43+1</f>
        <v>3</v>
      </c>
      <c r="B44" s="44"/>
      <c r="C44" s="60">
        <v>720919.94</v>
      </c>
      <c r="D44" s="60">
        <v>461653.24</v>
      </c>
      <c r="E44" s="79"/>
      <c r="F44" s="72">
        <f>IF(C45=0,C44-$C$42,C44-C45)</f>
        <v>14.769999999902211</v>
      </c>
      <c r="G44" s="72">
        <f>IF(D45=0,D44-$D$42,D44-D45)</f>
        <v>-0.13000000000465661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14.770572094442128</v>
      </c>
      <c r="N44" s="22">
        <f>IF(F44=0,,ATAN(G44/F44))</f>
        <v>-8.8013976431162971E-3</v>
      </c>
      <c r="O44" s="22">
        <f>ABS(DEGREES(N44))</f>
        <v>0.50428293876695374</v>
      </c>
      <c r="P44" s="24" t="str">
        <f>TEXT(INT(O44),"00")</f>
        <v>00</v>
      </c>
      <c r="Q44" s="25" t="str">
        <f>TEXT((O44-P44)*60,"00")</f>
        <v>30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0.5</v>
      </c>
      <c r="X44" s="22">
        <f>IF(R44="",W44,IF(R44="N",IF(U44="E",180+W44,180-W44),IF(U44="E",360-W44,W44)))</f>
        <v>359.5</v>
      </c>
      <c r="Y44" s="22">
        <f>RADIANS(X44)</f>
        <v>6.2744586609196151</v>
      </c>
      <c r="Z44" s="64"/>
      <c r="AA44" s="58">
        <f>-M44*COS(Y44)</f>
        <v>-14.770009676316334</v>
      </c>
      <c r="AB44" s="58">
        <f>-M44*SIN(Y44)</f>
        <v>0.12889592171343625</v>
      </c>
      <c r="AC44" s="64"/>
      <c r="AD44" s="82">
        <f>$AA$40/$M$40*M44</f>
        <v>-1.6047557735968254E-4</v>
      </c>
      <c r="AE44" s="82">
        <f>$AB$40/$M$40*M44</f>
        <v>-5.0764824191864178E-4</v>
      </c>
      <c r="AF44" s="22">
        <f>AA44-AD44</f>
        <v>-14.769849200738975</v>
      </c>
      <c r="AG44" s="22">
        <f>AB44-AE44</f>
        <v>0.1294035699553549</v>
      </c>
      <c r="AH44" s="64"/>
      <c r="AI44" s="25">
        <f>A44</f>
        <v>3</v>
      </c>
      <c r="AJ44" s="82">
        <f t="shared" si="1"/>
        <v>720919.93360739294</v>
      </c>
      <c r="AK44" s="82">
        <f t="shared" si="1"/>
        <v>461653.24172993319</v>
      </c>
      <c r="AL44" s="66"/>
      <c r="AM44" s="9" t="str">
        <f>IF(A45=0,A44&amp;" - 1",A44&amp;" - "&amp;A45)</f>
        <v>3 - 4</v>
      </c>
      <c r="AN44" s="18">
        <f>AN43+F43+F44</f>
        <v>-14.130000000004657</v>
      </c>
      <c r="AO44" s="18">
        <f>AN44*G44</f>
        <v>1.8369000000664033</v>
      </c>
      <c r="AP44" s="9" t="str">
        <f>D44&amp;","&amp;C44</f>
        <v>461653.24,720919.94</v>
      </c>
    </row>
    <row r="45" spans="1:44" s="46" customFormat="1">
      <c r="A45" s="20">
        <f>A44+1</f>
        <v>4</v>
      </c>
      <c r="B45" s="44"/>
      <c r="C45" s="60">
        <v>720905.17</v>
      </c>
      <c r="D45" s="60">
        <v>461653.37</v>
      </c>
      <c r="E45" s="79"/>
      <c r="F45" s="72">
        <f>IF(C46=0,C45-$C$42,C45-C46)</f>
        <v>-0.31999999994877726</v>
      </c>
      <c r="G45" s="72">
        <f>IF(D46=0,D45-$D$42,D45-D46)</f>
        <v>22.080000000016298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22.082318718845784</v>
      </c>
      <c r="N45" s="22">
        <f>IF(F45=0,,ATAN(G45/F45))</f>
        <v>-1.5563045877317268</v>
      </c>
      <c r="O45" s="22">
        <f>ABS(DEGREES(N45))</f>
        <v>89.169684513875495</v>
      </c>
      <c r="P45" s="24" t="str">
        <f>TEXT(INT(O45),"00")</f>
        <v>89</v>
      </c>
      <c r="Q45" s="25" t="str">
        <f>TEXT((O45-P45)*60,"00")</f>
        <v>10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10</v>
      </c>
      <c r="U45" s="24" t="str">
        <f>IF(L45="",IF(G45&gt;0,"W","E"),"")</f>
        <v>W</v>
      </c>
      <c r="V45" s="44"/>
      <c r="W45" s="22">
        <f>IF(S45="due",90*(I45+K45),S45+T45/60)</f>
        <v>89.166666666666671</v>
      </c>
      <c r="X45" s="22">
        <f>IF(R45="",W45,IF(R45="N",IF(U45="E",180+W45,180-W45),IF(U45="E",360-W45,W45)))</f>
        <v>90.833333333333329</v>
      </c>
      <c r="Y45" s="22">
        <f>RADIANS(X45)</f>
        <v>1.5853407372281827</v>
      </c>
      <c r="Z45" s="64"/>
      <c r="AA45" s="58">
        <f>-M45*COS(Y45)</f>
        <v>0.32116298335652083</v>
      </c>
      <c r="AB45" s="58">
        <f>-M45*SIN(Y45)</f>
        <v>-22.079983114549893</v>
      </c>
      <c r="AC45" s="64"/>
      <c r="AD45" s="82">
        <f>$AA$40/$M$40*M45</f>
        <v>-2.3991439351091323E-4</v>
      </c>
      <c r="AE45" s="82">
        <f>$AB$40/$M$40*M45</f>
        <v>-7.5894489417422739E-4</v>
      </c>
      <c r="AF45" s="22">
        <f>AA45-AD45</f>
        <v>0.32140289775003172</v>
      </c>
      <c r="AG45" s="22">
        <f>AB45-AE45</f>
        <v>-22.079224169655721</v>
      </c>
      <c r="AH45" s="64"/>
      <c r="AI45" s="25">
        <f>A45</f>
        <v>4</v>
      </c>
      <c r="AJ45" s="82">
        <f t="shared" ref="AJ45" si="2">AJ44+AF44</f>
        <v>720905.16375819221</v>
      </c>
      <c r="AK45" s="82">
        <f t="shared" ref="AK45" si="3">AK44+AG44</f>
        <v>461653.37113350315</v>
      </c>
      <c r="AL45" s="66"/>
      <c r="AM45" s="9" t="str">
        <f>IF(A46=0,A45&amp;" - 1",A45&amp;" - "&amp;A46)</f>
        <v>4 - 1</v>
      </c>
      <c r="AN45" s="18">
        <f>AN44+F44+F45</f>
        <v>0.31999999994877726</v>
      </c>
      <c r="AO45" s="18">
        <f>AN45*G45</f>
        <v>7.0655999988742169</v>
      </c>
      <c r="AP45" s="9" t="str">
        <f>D45&amp;","&amp;C45</f>
        <v>461653.37,720905.17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633.54020000098171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316.77010000049086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4.1416855105001838E-3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17486.484563971102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72.423519748184233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4.1281312451975083E-3</v>
      </c>
      <c r="AB40" s="91">
        <f>SUM(AB42:AB65536)</f>
        <v>-3.3480037382183081E-4</v>
      </c>
      <c r="AC40" s="91"/>
      <c r="AD40" s="91">
        <f>SUM(AD42:AD65536)</f>
        <v>4.1281312451975083E-3</v>
      </c>
      <c r="AE40" s="91">
        <f>SUM(AE42:AE65536)</f>
        <v>-3.3480037382183081E-4</v>
      </c>
      <c r="AF40" s="91">
        <f>SUM(AF42:AF65536)</f>
        <v>0</v>
      </c>
      <c r="AG40" s="91">
        <f>SUM(AG42:AG65536)</f>
        <v>-3.1641356201816961E-15</v>
      </c>
      <c r="AH40" s="92"/>
      <c r="AI40" s="93">
        <v>1</v>
      </c>
      <c r="AJ40" s="92">
        <f>AJ44+AF44</f>
        <v>720920.37874343118</v>
      </c>
      <c r="AK40" s="92">
        <f>AK44+AG44</f>
        <v>461631.63770778617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293.76000000000931</v>
      </c>
      <c r="G41" s="72">
        <f>IF(D42=0,D41-$D$41,D41-D42)</f>
        <v>818.06999999994878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869.21427881732461</v>
      </c>
      <c r="N41" s="36">
        <f>IF(F41=0,,ATAN(G41/F41))</f>
        <v>1.226047393541033</v>
      </c>
      <c r="O41" s="36">
        <f>ABS(DEGREES(N41))</f>
        <v>70.247341132916304</v>
      </c>
      <c r="P41" s="37" t="str">
        <f>TEXT(INT(O41),"00")</f>
        <v>70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70.25</v>
      </c>
      <c r="X41" s="22">
        <f>IF(R41="",W41,IF(R41="N",IF(U41="E",180+W41,180-W41),IF(U41="E",360-W41,W41)))</f>
        <v>70.25</v>
      </c>
      <c r="Y41" s="22">
        <f>RADIANS(X41)</f>
        <v>1.2260937995260166</v>
      </c>
      <c r="Z41" s="64"/>
      <c r="AA41" s="58">
        <f>-M41*COS(Y41)</f>
        <v>-293.72203633957906</v>
      </c>
      <c r="AB41" s="58">
        <f>-M41*SIN(Y41)</f>
        <v>-818.08363134122953</v>
      </c>
      <c r="AC41" s="64"/>
      <c r="AD41" s="22">
        <v>0</v>
      </c>
      <c r="AE41" s="22">
        <v>0</v>
      </c>
      <c r="AF41" s="22">
        <f t="shared" ref="AF41:AG43" si="0">AA41-AD41</f>
        <v>-293.72203633957906</v>
      </c>
      <c r="AG41" s="22">
        <f t="shared" si="0"/>
        <v>-818.08363134122953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720934.86</v>
      </c>
      <c r="D42" s="60">
        <v>461632.15</v>
      </c>
      <c r="E42" s="79"/>
      <c r="F42" s="72">
        <f>IF(C43=0,C42-$C$42,C42-C43)</f>
        <v>-0.14000000001396984</v>
      </c>
      <c r="G42" s="72">
        <f>IF(D43=0,D42-$D$42,D42-D43)</f>
        <v>-21.239999999990687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21.240461388576481</v>
      </c>
      <c r="N42" s="36">
        <f>IF(F42=0,,ATAN(G42/F42))</f>
        <v>1.5642050851470752</v>
      </c>
      <c r="O42" s="36">
        <f>ABS(DEGREES(N42))</f>
        <v>89.622349671828985</v>
      </c>
      <c r="P42" s="37" t="str">
        <f>TEXT(INT(O42),"00")</f>
        <v>89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89.61666666666666</v>
      </c>
      <c r="X42" s="22">
        <f>IF(R42="",W42,IF(R42="N",IF(U42="E",180+W42,180-W42),IF(U42="E",360-W42,W42)))</f>
        <v>269.61666666666667</v>
      </c>
      <c r="Y42" s="22">
        <f>RADIANS(X42)</f>
        <v>4.7056985515853782</v>
      </c>
      <c r="Z42" s="64"/>
      <c r="AA42" s="58">
        <f>-M42*COS(Y42)</f>
        <v>0.14210673441950361</v>
      </c>
      <c r="AB42" s="58">
        <f>-M42*SIN(Y42)</f>
        <v>21.239986009308975</v>
      </c>
      <c r="AC42" s="64"/>
      <c r="AD42" s="82">
        <f>$AA$40/$M$40*M42</f>
        <v>1.2107035480389253E-3</v>
      </c>
      <c r="AE42" s="82">
        <f>$AB$40/$M$40*M42</f>
        <v>-9.8190676699634729E-5</v>
      </c>
      <c r="AF42" s="22">
        <f t="shared" si="0"/>
        <v>0.14089603087146468</v>
      </c>
      <c r="AG42" s="22">
        <f t="shared" si="0"/>
        <v>21.240084199985674</v>
      </c>
      <c r="AH42" s="63"/>
      <c r="AI42" s="38">
        <f>A42</f>
        <v>1</v>
      </c>
      <c r="AJ42" s="82">
        <f t="shared" ref="AJ42:AK44" si="1">AJ41+AF41</f>
        <v>720934.89796366042</v>
      </c>
      <c r="AK42" s="82">
        <f t="shared" si="1"/>
        <v>461632.13636865874</v>
      </c>
      <c r="AL42" s="66"/>
      <c r="AM42" s="9" t="str">
        <f>IF(A43=0,A42&amp;" - 1",A42&amp;" - "&amp;A43)</f>
        <v>1 - 2</v>
      </c>
      <c r="AN42" s="18">
        <f>F42</f>
        <v>-0.14000000001396984</v>
      </c>
      <c r="AO42" s="18">
        <f>AN42*G42</f>
        <v>2.9736000002954155</v>
      </c>
      <c r="AP42" s="9" t="str">
        <f>D42&amp;","&amp;C42</f>
        <v>461632.15,720934.86</v>
      </c>
    </row>
    <row r="43" spans="1:44">
      <c r="A43" s="20">
        <f>A42+1</f>
        <v>2</v>
      </c>
      <c r="B43" s="44"/>
      <c r="C43" s="60">
        <v>720935</v>
      </c>
      <c r="D43" s="60">
        <v>461653.39</v>
      </c>
      <c r="E43" s="79"/>
      <c r="F43" s="72">
        <f>IF(C44=0,C43-$C$42,C43-C44)</f>
        <v>15.060000000055879</v>
      </c>
      <c r="G43" s="72">
        <f>IF(D44=0,D43-$D$42,D43-D44)</f>
        <v>0.15000000002328306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15.060746993482431</v>
      </c>
      <c r="N43" s="36">
        <f>IF(F43=0,,ATAN(G43/F43))</f>
        <v>9.9598300185408089E-3</v>
      </c>
      <c r="O43" s="36">
        <f>ABS(DEGREES(N43))</f>
        <v>0.57065622473009281</v>
      </c>
      <c r="P43" s="37" t="str">
        <f>TEXT(INT(O43),"00")</f>
        <v>00</v>
      </c>
      <c r="Q43" s="38" t="str">
        <f>TEXT((O43-P43)*60,"00")</f>
        <v>34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34</v>
      </c>
      <c r="U43" s="40" t="str">
        <f>IF(L43="",IF(G43&gt;0,"W","E"),"")</f>
        <v>W</v>
      </c>
      <c r="V43" s="44"/>
      <c r="W43" s="22">
        <f>IF(S43="due",90*(I43+K43),S43+T43/60)</f>
        <v>0.56666666666666665</v>
      </c>
      <c r="X43" s="22">
        <f>IF(R43="",W43,IF(R43="N",IF(U43="E",180+W43,180-W43),IF(U43="E",360-W43,W43)))</f>
        <v>0.56666666666666665</v>
      </c>
      <c r="Y43" s="22">
        <f>RADIANS(X43)</f>
        <v>9.8901990946345334E-3</v>
      </c>
      <c r="Z43" s="64"/>
      <c r="AA43" s="58">
        <f>-M43*COS(Y43)</f>
        <v>-15.060010408185512</v>
      </c>
      <c r="AB43" s="58">
        <f>-M43*SIN(Y43)</f>
        <v>-0.14895135794646314</v>
      </c>
      <c r="AC43" s="64"/>
      <c r="AD43" s="82">
        <f>$AA$40/$M$40*M43</f>
        <v>8.5846062792837425E-4</v>
      </c>
      <c r="AE43" s="82">
        <f>$AB$40/$M$40*M43</f>
        <v>-6.9623013918490906E-5</v>
      </c>
      <c r="AF43" s="22">
        <f t="shared" si="0"/>
        <v>-15.06086886881344</v>
      </c>
      <c r="AG43" s="22">
        <f t="shared" si="0"/>
        <v>-0.14888173493254464</v>
      </c>
      <c r="AH43" s="64"/>
      <c r="AI43" s="25">
        <f>A43</f>
        <v>2</v>
      </c>
      <c r="AJ43" s="82">
        <f t="shared" si="1"/>
        <v>720935.03885969124</v>
      </c>
      <c r="AK43" s="82">
        <f t="shared" si="1"/>
        <v>461653.37645285873</v>
      </c>
      <c r="AL43" s="66"/>
      <c r="AM43" s="9" t="str">
        <f>IF(A44=0,A43&amp;" - 1",A43&amp;" - "&amp;A44)</f>
        <v>2 - 3</v>
      </c>
      <c r="AN43" s="18">
        <f>AN42+F42+F43</f>
        <v>14.78000000002794</v>
      </c>
      <c r="AO43" s="18">
        <f>AN43*G43</f>
        <v>2.2170000003483148</v>
      </c>
      <c r="AP43" s="9" t="str">
        <f>D43&amp;","&amp;C43</f>
        <v>461653.39,720935</v>
      </c>
    </row>
    <row r="44" spans="1:44" s="46" customFormat="1">
      <c r="A44" s="20">
        <f>A43+1</f>
        <v>3</v>
      </c>
      <c r="B44" s="44"/>
      <c r="C44" s="60">
        <v>720919.94</v>
      </c>
      <c r="D44" s="60">
        <v>461653.24</v>
      </c>
      <c r="E44" s="79"/>
      <c r="F44" s="72">
        <f>IF(C45=0,C44-$C$42,C44-C45)</f>
        <v>-0.40000000002328306</v>
      </c>
      <c r="G44" s="72">
        <f>IF(D45=0,D44-$D$42,D44-D45)</f>
        <v>21.589999999967404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21.593705101223623</v>
      </c>
      <c r="N44" s="22">
        <f>IF(F44=0,,ATAN(G44/F44))</f>
        <v>-1.5522713503084133</v>
      </c>
      <c r="O44" s="22">
        <f>ABS(DEGREES(N44))</f>
        <v>88.938597031745417</v>
      </c>
      <c r="P44" s="24" t="str">
        <f>TEXT(INT(O44),"00")</f>
        <v>88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56</v>
      </c>
      <c r="U44" s="24" t="str">
        <f>IF(L44="",IF(G44&gt;0,"W","E"),"")</f>
        <v>W</v>
      </c>
      <c r="V44" s="44"/>
      <c r="W44" s="22">
        <f>IF(S44="due",90*(I44+K44),S44+T44/60)</f>
        <v>88.933333333333337</v>
      </c>
      <c r="X44" s="22">
        <f>IF(R44="",W44,IF(R44="N",IF(U44="E",180+W44,180-W44),IF(U44="E",360-W44,W44)))</f>
        <v>91.066666666666663</v>
      </c>
      <c r="Y44" s="22">
        <f>RADIANS(X44)</f>
        <v>1.5894131721495026</v>
      </c>
      <c r="Z44" s="64"/>
      <c r="AA44" s="58">
        <f>-M44*COS(Y44)</f>
        <v>0.40198344719528378</v>
      </c>
      <c r="AB44" s="58">
        <f>-M44*SIN(Y44)</f>
        <v>-21.589963161311601</v>
      </c>
      <c r="AC44" s="64"/>
      <c r="AD44" s="82">
        <f>$AA$40/$M$40*M44</f>
        <v>1.230838393906932E-3</v>
      </c>
      <c r="AE44" s="82">
        <f>$AB$40/$M$40*M44</f>
        <v>-9.982365625455948E-5</v>
      </c>
      <c r="AF44" s="22">
        <f>AA44-AD44</f>
        <v>0.40075260880137686</v>
      </c>
      <c r="AG44" s="22">
        <f>AB44-AE44</f>
        <v>-21.589863337655348</v>
      </c>
      <c r="AH44" s="64"/>
      <c r="AI44" s="25">
        <f>A44</f>
        <v>3</v>
      </c>
      <c r="AJ44" s="82">
        <f t="shared" si="1"/>
        <v>720919.9779908224</v>
      </c>
      <c r="AK44" s="82">
        <f t="shared" si="1"/>
        <v>461653.2275711238</v>
      </c>
      <c r="AL44" s="66"/>
      <c r="AM44" s="9" t="str">
        <f>IF(A45=0,A44&amp;" - 1",A44&amp;" - "&amp;A45)</f>
        <v>3 - 4</v>
      </c>
      <c r="AN44" s="18">
        <f>AN43+F43+F44</f>
        <v>29.440000000060536</v>
      </c>
      <c r="AO44" s="18">
        <f>AN44*G44</f>
        <v>635.60960000034731</v>
      </c>
      <c r="AP44" s="9" t="str">
        <f>D44&amp;","&amp;C44</f>
        <v>461653.24,720919.94</v>
      </c>
    </row>
    <row r="45" spans="1:44" s="46" customFormat="1">
      <c r="A45" s="20">
        <f>A44+1</f>
        <v>4</v>
      </c>
      <c r="B45" s="44"/>
      <c r="C45" s="60">
        <v>720920.34</v>
      </c>
      <c r="D45" s="60">
        <v>461631.65</v>
      </c>
      <c r="E45" s="79"/>
      <c r="F45" s="72">
        <f>IF(C46=0,C45-$C$42,C45-C46)</f>
        <v>-14.520000000018626</v>
      </c>
      <c r="G45" s="72">
        <f>IF(D46=0,D45-$D$42,D45-D46)</f>
        <v>-0.5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14.5286062649017</v>
      </c>
      <c r="N45" s="22">
        <f>IF(F45=0,,ATAN(G45/F45))</f>
        <v>3.4421660418826779E-2</v>
      </c>
      <c r="O45" s="22">
        <f>ABS(DEGREES(N45))</f>
        <v>1.972215865831292</v>
      </c>
      <c r="P45" s="24" t="str">
        <f>TEXT(INT(O45),"00")</f>
        <v>01</v>
      </c>
      <c r="Q45" s="25" t="str">
        <f>TEXT((O45-P45)*60,"00")</f>
        <v>58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58</v>
      </c>
      <c r="U45" s="24" t="str">
        <f>IF(L45="",IF(G45&gt;0,"W","E"),"")</f>
        <v>E</v>
      </c>
      <c r="V45" s="44"/>
      <c r="W45" s="22">
        <f>IF(S45="due",90*(I45+K45),S45+T45/60)</f>
        <v>1.9666666666666668</v>
      </c>
      <c r="X45" s="22">
        <f>IF(R45="",W45,IF(R45="N",IF(U45="E",180+W45,180-W45),IF(U45="E",360-W45,W45)))</f>
        <v>181.96666666666667</v>
      </c>
      <c r="Y45" s="22">
        <f>RADIANS(X45)</f>
        <v>3.1759174622123485</v>
      </c>
      <c r="Z45" s="64"/>
      <c r="AA45" s="58">
        <f>-M45*COS(Y45)</f>
        <v>14.520048357815924</v>
      </c>
      <c r="AB45" s="58">
        <f>-M45*SIN(Y45)</f>
        <v>0.49859370957526672</v>
      </c>
      <c r="AC45" s="64"/>
      <c r="AD45" s="82">
        <f>$AA$40/$M$40*M45</f>
        <v>8.281286753232766E-4</v>
      </c>
      <c r="AE45" s="82">
        <f>$AB$40/$M$40*M45</f>
        <v>-6.7163026949145681E-5</v>
      </c>
      <c r="AF45" s="22">
        <f>AA45-AD45</f>
        <v>14.519220229140601</v>
      </c>
      <c r="AG45" s="22">
        <f>AB45-AE45</f>
        <v>0.49866087260221587</v>
      </c>
      <c r="AH45" s="64"/>
      <c r="AI45" s="25">
        <f>A45</f>
        <v>4</v>
      </c>
      <c r="AJ45" s="82">
        <f t="shared" ref="AJ45" si="2">AJ44+AF44</f>
        <v>720920.37874343118</v>
      </c>
      <c r="AK45" s="82">
        <f t="shared" ref="AK45" si="3">AK44+AG44</f>
        <v>461631.63770778617</v>
      </c>
      <c r="AL45" s="66"/>
      <c r="AM45" s="9" t="str">
        <f>IF(A46=0,A45&amp;" - 1",A45&amp;" - "&amp;A46)</f>
        <v>4 - 1</v>
      </c>
      <c r="AN45" s="18">
        <f>AN44+F44+F45</f>
        <v>14.520000000018626</v>
      </c>
      <c r="AO45" s="18">
        <f>AN45*G45</f>
        <v>-7.2600000000093132</v>
      </c>
      <c r="AP45" s="9" t="str">
        <f>D45&amp;","&amp;C45</f>
        <v>461631.65,720920.34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637.09039999921026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318.54519999960513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4.7228995156669432E-3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15400.5599511075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72.735297134085329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3.2628618801989473E-3</v>
      </c>
      <c r="AB40" s="91">
        <f>SUM(AB42:AB65536)</f>
        <v>3.41460278595207E-3</v>
      </c>
      <c r="AC40" s="91"/>
      <c r="AD40" s="91">
        <f>SUM(AD42:AD65536)</f>
        <v>3.2628618801989473E-3</v>
      </c>
      <c r="AE40" s="91">
        <f>SUM(AE42:AE65536)</f>
        <v>3.4146027859520704E-3</v>
      </c>
      <c r="AF40" s="91">
        <f>SUM(AF42:AF65536)</f>
        <v>-2.4980018054066022E-16</v>
      </c>
      <c r="AG40" s="91">
        <f>SUM(AG42:AG65536)</f>
        <v>0</v>
      </c>
      <c r="AH40" s="92"/>
      <c r="AI40" s="93">
        <v>1</v>
      </c>
      <c r="AJ40" s="92">
        <f>AJ44+AF44</f>
        <v>720935.10724875587</v>
      </c>
      <c r="AK40" s="92">
        <f>AK44+AG44</f>
        <v>461610.43737115251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293.76000000000931</v>
      </c>
      <c r="G41" s="72">
        <f>IF(D42=0,D41-$D$41,D41-D42)</f>
        <v>818.06999999994878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869.21427881732461</v>
      </c>
      <c r="N41" s="36">
        <f>IF(F41=0,,ATAN(G41/F41))</f>
        <v>1.226047393541033</v>
      </c>
      <c r="O41" s="36">
        <f>ABS(DEGREES(N41))</f>
        <v>70.247341132916304</v>
      </c>
      <c r="P41" s="37" t="str">
        <f>TEXT(INT(O41),"00")</f>
        <v>70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70.25</v>
      </c>
      <c r="X41" s="22">
        <f>IF(R41="",W41,IF(R41="N",IF(U41="E",180+W41,180-W41),IF(U41="E",360-W41,W41)))</f>
        <v>70.25</v>
      </c>
      <c r="Y41" s="22">
        <f>RADIANS(X41)</f>
        <v>1.2260937995260166</v>
      </c>
      <c r="Z41" s="64"/>
      <c r="AA41" s="58">
        <f>-M41*COS(Y41)</f>
        <v>-293.72203633957906</v>
      </c>
      <c r="AB41" s="58">
        <f>-M41*SIN(Y41)</f>
        <v>-818.08363134122953</v>
      </c>
      <c r="AC41" s="64"/>
      <c r="AD41" s="22">
        <v>0</v>
      </c>
      <c r="AE41" s="22">
        <v>0</v>
      </c>
      <c r="AF41" s="22">
        <f t="shared" ref="AF41:AG43" si="0">AA41-AD41</f>
        <v>-293.72203633957906</v>
      </c>
      <c r="AG41" s="22">
        <f t="shared" si="0"/>
        <v>-818.08363134122953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720934.86</v>
      </c>
      <c r="D42" s="60">
        <v>461632.15</v>
      </c>
      <c r="E42" s="79"/>
      <c r="F42" s="72">
        <f>IF(C43=0,C42-$C$42,C42-C43)</f>
        <v>14.520000000018626</v>
      </c>
      <c r="G42" s="72">
        <f>IF(D43=0,D42-$D$42,D42-D43)</f>
        <v>0.5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14.5286062649017</v>
      </c>
      <c r="N42" s="36">
        <f>IF(F42=0,,ATAN(G42/F42))</f>
        <v>3.4421660418826779E-2</v>
      </c>
      <c r="O42" s="36">
        <f>ABS(DEGREES(N42))</f>
        <v>1.972215865831292</v>
      </c>
      <c r="P42" s="37" t="str">
        <f>TEXT(INT(O42),"00")</f>
        <v>01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58</v>
      </c>
      <c r="U42" s="40" t="str">
        <f>IF(L42="",IF(G42&gt;0,"W","E"),"")</f>
        <v>W</v>
      </c>
      <c r="V42" s="44"/>
      <c r="W42" s="22">
        <f>IF(S42="due",90*(I42+K42),S42+T42/60)</f>
        <v>1.9666666666666668</v>
      </c>
      <c r="X42" s="22">
        <f>IF(R42="",W42,IF(R42="N",IF(U42="E",180+W42,180-W42),IF(U42="E",360-W42,W42)))</f>
        <v>1.9666666666666668</v>
      </c>
      <c r="Y42" s="22">
        <f>RADIANS(X42)</f>
        <v>3.4324808622555152E-2</v>
      </c>
      <c r="Z42" s="64"/>
      <c r="AA42" s="58">
        <f>-M42*COS(Y42)</f>
        <v>-14.520048357815924</v>
      </c>
      <c r="AB42" s="58">
        <f>-M42*SIN(Y42)</f>
        <v>-0.49859370957526522</v>
      </c>
      <c r="AC42" s="64"/>
      <c r="AD42" s="82">
        <f>$AA$40/$M$40*M42</f>
        <v>6.5174457824483732E-4</v>
      </c>
      <c r="AE42" s="82">
        <f>$AB$40/$M$40*M42</f>
        <v>6.8205426227489763E-4</v>
      </c>
      <c r="AF42" s="22">
        <f t="shared" si="0"/>
        <v>-14.520700102394169</v>
      </c>
      <c r="AG42" s="22">
        <f t="shared" si="0"/>
        <v>-0.49927576383754013</v>
      </c>
      <c r="AH42" s="63"/>
      <c r="AI42" s="38">
        <f>A42</f>
        <v>1</v>
      </c>
      <c r="AJ42" s="82">
        <f t="shared" ref="AJ42:AK44" si="1">AJ41+AF41</f>
        <v>720934.89796366042</v>
      </c>
      <c r="AK42" s="82">
        <f t="shared" si="1"/>
        <v>461632.13636865874</v>
      </c>
      <c r="AL42" s="66"/>
      <c r="AM42" s="9" t="str">
        <f>IF(A43=0,A42&amp;" - 1",A42&amp;" - "&amp;A43)</f>
        <v>1 - 2</v>
      </c>
      <c r="AN42" s="18">
        <f>F42</f>
        <v>14.520000000018626</v>
      </c>
      <c r="AO42" s="18">
        <f>AN42*G42</f>
        <v>7.2600000000093132</v>
      </c>
      <c r="AP42" s="9" t="str">
        <f>D42&amp;","&amp;C42</f>
        <v>461632.15,720934.86</v>
      </c>
    </row>
    <row r="43" spans="1:44">
      <c r="A43" s="20">
        <f>A42+1</f>
        <v>2</v>
      </c>
      <c r="B43" s="44"/>
      <c r="C43" s="60">
        <v>720920.34</v>
      </c>
      <c r="D43" s="60">
        <v>461631.65</v>
      </c>
      <c r="E43" s="79"/>
      <c r="F43" s="72">
        <f>IF(C44=0,C43-$C$42,C43-C44)</f>
        <v>0.18999999994412065</v>
      </c>
      <c r="G43" s="72">
        <f>IF(D44=0,D43-$D$42,D43-D44)</f>
        <v>21.580000000016298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21.580836406420445</v>
      </c>
      <c r="N43" s="36">
        <f>IF(F43=0,,ATAN(G43/F43))</f>
        <v>1.5619921057254313</v>
      </c>
      <c r="O43" s="36">
        <f>ABS(DEGREES(N43))</f>
        <v>89.495555290819482</v>
      </c>
      <c r="P43" s="37" t="str">
        <f>TEXT(INT(O43),"00")</f>
        <v>89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30</v>
      </c>
      <c r="U43" s="40" t="str">
        <f>IF(L43="",IF(G43&gt;0,"W","E"),"")</f>
        <v>W</v>
      </c>
      <c r="V43" s="44"/>
      <c r="W43" s="22">
        <f>IF(S43="due",90*(I43+K43),S43+T43/60)</f>
        <v>89.5</v>
      </c>
      <c r="X43" s="22">
        <f>IF(R43="",W43,IF(R43="N",IF(U43="E",180+W43,180-W43),IF(U43="E",360-W43,W43)))</f>
        <v>89.5</v>
      </c>
      <c r="Y43" s="22">
        <f>RADIANS(X43)</f>
        <v>1.562069680534925</v>
      </c>
      <c r="Z43" s="64"/>
      <c r="AA43" s="58">
        <f>-M43*COS(Y43)</f>
        <v>-0.18832593498522776</v>
      </c>
      <c r="AB43" s="58">
        <f>-M43*SIN(Y43)</f>
        <v>-21.58001467429747</v>
      </c>
      <c r="AC43" s="64"/>
      <c r="AD43" s="82">
        <f>$AA$40/$M$40*M43</f>
        <v>9.6810339996976217E-4</v>
      </c>
      <c r="AE43" s="82">
        <f>$AB$40/$M$40*M43</f>
        <v>1.0131254977991475E-3</v>
      </c>
      <c r="AF43" s="22">
        <f t="shared" si="0"/>
        <v>-0.18929403838519751</v>
      </c>
      <c r="AG43" s="22">
        <f t="shared" si="0"/>
        <v>-21.581027799795269</v>
      </c>
      <c r="AH43" s="64"/>
      <c r="AI43" s="25">
        <f>A43</f>
        <v>2</v>
      </c>
      <c r="AJ43" s="82">
        <f t="shared" si="1"/>
        <v>720920.37726355798</v>
      </c>
      <c r="AK43" s="82">
        <f t="shared" si="1"/>
        <v>461631.63709289493</v>
      </c>
      <c r="AL43" s="66"/>
      <c r="AM43" s="9" t="str">
        <f>IF(A44=0,A43&amp;" - 1",A43&amp;" - "&amp;A44)</f>
        <v>2 - 3</v>
      </c>
      <c r="AN43" s="18">
        <f>AN42+F42+F43</f>
        <v>29.229999999981374</v>
      </c>
      <c r="AO43" s="18">
        <f>AN43*G43</f>
        <v>630.78340000007438</v>
      </c>
      <c r="AP43" s="9" t="str">
        <f>D43&amp;","&amp;C43</f>
        <v>461631.65,720920.34</v>
      </c>
    </row>
    <row r="44" spans="1:44" s="46" customFormat="1">
      <c r="A44" s="20">
        <f>A43+1</f>
        <v>3</v>
      </c>
      <c r="B44" s="44"/>
      <c r="C44" s="60">
        <v>720920.15</v>
      </c>
      <c r="D44" s="60">
        <v>461610.07</v>
      </c>
      <c r="E44" s="79"/>
      <c r="F44" s="72">
        <f>IF(C45=0,C44-$C$42,C44-C45)</f>
        <v>-14.919999999925494</v>
      </c>
      <c r="G44" s="72">
        <f>IF(D45=0,D44-$D$42,D44-D45)</f>
        <v>-0.38000000000465661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14.92483835750928</v>
      </c>
      <c r="N44" s="22">
        <f>IF(F44=0,,ATAN(G44/F44))</f>
        <v>2.5463663942346636E-2</v>
      </c>
      <c r="O44" s="22">
        <f>ABS(DEGREES(N44))</f>
        <v>1.4589604748359175</v>
      </c>
      <c r="P44" s="24" t="str">
        <f>TEXT(INT(O44),"00")</f>
        <v>01</v>
      </c>
      <c r="Q44" s="25" t="str">
        <f>TEXT((O44-P44)*60,"00")</f>
        <v>28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1.4666666666666668</v>
      </c>
      <c r="X44" s="22">
        <f>IF(R44="",W44,IF(R44="N",IF(U44="E",180+W44,180-W44),IF(U44="E",360-W44,W44)))</f>
        <v>181.46666666666667</v>
      </c>
      <c r="Y44" s="22">
        <f>RADIANS(X44)</f>
        <v>3.1671908159523765</v>
      </c>
      <c r="Z44" s="64"/>
      <c r="AA44" s="58">
        <f>-M44*COS(Y44)</f>
        <v>14.919948755575863</v>
      </c>
      <c r="AB44" s="58">
        <f>-M44*SIN(Y44)</f>
        <v>0.38200671299146016</v>
      </c>
      <c r="AC44" s="64"/>
      <c r="AD44" s="82">
        <f>$AA$40/$M$40*M44</f>
        <v>6.6951931268082094E-4</v>
      </c>
      <c r="AE44" s="82">
        <f>$AB$40/$M$40*M44</f>
        <v>7.0065561898355712E-4</v>
      </c>
      <c r="AF44" s="22">
        <f>AA44-AD44</f>
        <v>14.919279236263183</v>
      </c>
      <c r="AG44" s="22">
        <f>AB44-AE44</f>
        <v>0.38130605737247658</v>
      </c>
      <c r="AH44" s="64"/>
      <c r="AI44" s="25">
        <f>A44</f>
        <v>3</v>
      </c>
      <c r="AJ44" s="82">
        <f t="shared" si="1"/>
        <v>720920.18796951964</v>
      </c>
      <c r="AK44" s="82">
        <f t="shared" si="1"/>
        <v>461610.05606509512</v>
      </c>
      <c r="AL44" s="66"/>
      <c r="AM44" s="9" t="str">
        <f>IF(A45=0,A44&amp;" - 1",A44&amp;" - "&amp;A45)</f>
        <v>3 - 4</v>
      </c>
      <c r="AN44" s="18">
        <f>AN43+F43+F44</f>
        <v>14.5</v>
      </c>
      <c r="AO44" s="18">
        <f>AN44*G44</f>
        <v>-5.5100000000675209</v>
      </c>
      <c r="AP44" s="9" t="str">
        <f>D44&amp;","&amp;C44</f>
        <v>461610.07,720920.15</v>
      </c>
    </row>
    <row r="45" spans="1:44" s="46" customFormat="1">
      <c r="A45" s="20">
        <f>A44+1</f>
        <v>4</v>
      </c>
      <c r="B45" s="44"/>
      <c r="C45" s="60">
        <v>720935.07</v>
      </c>
      <c r="D45" s="60">
        <v>461610.45</v>
      </c>
      <c r="E45" s="79"/>
      <c r="F45" s="72">
        <f>IF(C46=0,C45-$C$42,C45-C46)</f>
        <v>0.2099999999627471</v>
      </c>
      <c r="G45" s="72">
        <f>IF(D46=0,D45-$D$42,D45-D46)</f>
        <v>-21.700000000011642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21.70101610525391</v>
      </c>
      <c r="N45" s="22">
        <f>IF(F45=0,,ATAN(G45/F45))</f>
        <v>-1.5611192095294675</v>
      </c>
      <c r="O45" s="22">
        <f>ABS(DEGREES(N45))</f>
        <v>89.445542022837728</v>
      </c>
      <c r="P45" s="24" t="str">
        <f>TEXT(INT(O45),"00")</f>
        <v>89</v>
      </c>
      <c r="Q45" s="25" t="str">
        <f>TEXT((O45-P45)*60,"00")</f>
        <v>27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89.45</v>
      </c>
      <c r="X45" s="22">
        <f>IF(R45="",W45,IF(R45="N",IF(U45="E",180+W45,180-W45),IF(U45="E",360-W45,W45)))</f>
        <v>270.55</v>
      </c>
      <c r="Y45" s="22">
        <f>RADIANS(X45)</f>
        <v>4.7219882912706588</v>
      </c>
      <c r="Z45" s="64"/>
      <c r="AA45" s="58">
        <f>-M45*COS(Y45)</f>
        <v>-0.20831160089451264</v>
      </c>
      <c r="AB45" s="58">
        <f>-M45*SIN(Y45)</f>
        <v>21.700016273667224</v>
      </c>
      <c r="AC45" s="64"/>
      <c r="AD45" s="82">
        <f>$AA$40/$M$40*M45</f>
        <v>9.7349458930352708E-4</v>
      </c>
      <c r="AE45" s="82">
        <f>$AB$40/$M$40*M45</f>
        <v>1.0187674068944681E-3</v>
      </c>
      <c r="AF45" s="22">
        <f>AA45-AD45</f>
        <v>-0.20928509548381616</v>
      </c>
      <c r="AG45" s="22">
        <f>AB45-AE45</f>
        <v>21.69899750626033</v>
      </c>
      <c r="AH45" s="64"/>
      <c r="AI45" s="25">
        <f>A45</f>
        <v>4</v>
      </c>
      <c r="AJ45" s="82">
        <f t="shared" ref="AJ45" si="2">AJ44+AF44</f>
        <v>720935.10724875587</v>
      </c>
      <c r="AK45" s="82">
        <f t="shared" ref="AK45" si="3">AK44+AG44</f>
        <v>461610.43737115251</v>
      </c>
      <c r="AL45" s="66"/>
      <c r="AM45" s="9" t="str">
        <f>IF(A46=0,A45&amp;" - 1",A45&amp;" - "&amp;A46)</f>
        <v>4 - 1</v>
      </c>
      <c r="AN45" s="18">
        <f>AN44+F44+F45</f>
        <v>-0.2099999999627471</v>
      </c>
      <c r="AO45" s="18">
        <f>AN45*G45</f>
        <v>4.5569999991940566</v>
      </c>
      <c r="AP45" s="9" t="str">
        <f>D45&amp;","&amp;C45</f>
        <v>461610.45,720935.07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656.11980000257415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328.05990000128708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2.9168657841699159E-3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25195.234102884959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73.49111627885614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-2.4744342914484463E-3</v>
      </c>
      <c r="AB40" s="91">
        <f>SUM(AB42:AB65536)</f>
        <v>1.5444354762065016E-3</v>
      </c>
      <c r="AC40" s="91"/>
      <c r="AD40" s="91">
        <f>SUM(AD42:AD65536)</f>
        <v>-2.4744342914484463E-3</v>
      </c>
      <c r="AE40" s="91">
        <f>SUM(AE42:AE65536)</f>
        <v>1.5444354762065016E-3</v>
      </c>
      <c r="AF40" s="91">
        <f>SUM(AF42:AF65536)</f>
        <v>0</v>
      </c>
      <c r="AG40" s="91">
        <f>SUM(AG42:AG65536)</f>
        <v>5.8286708792820718E-16</v>
      </c>
      <c r="AH40" s="92"/>
      <c r="AI40" s="93">
        <v>1</v>
      </c>
      <c r="AJ40" s="92">
        <f>AJ44+AF44</f>
        <v>720949.93748069147</v>
      </c>
      <c r="AK40" s="92">
        <f>AK44+AG44</f>
        <v>461632.32481808099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293.76000000000931</v>
      </c>
      <c r="G41" s="72">
        <f>IF(D42=0,D41-$D$41,D41-D42)</f>
        <v>818.06999999994878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869.21427881732461</v>
      </c>
      <c r="N41" s="36">
        <f>IF(F41=0,,ATAN(G41/F41))</f>
        <v>1.226047393541033</v>
      </c>
      <c r="O41" s="36">
        <f>ABS(DEGREES(N41))</f>
        <v>70.247341132916304</v>
      </c>
      <c r="P41" s="37" t="str">
        <f>TEXT(INT(O41),"00")</f>
        <v>70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70.25</v>
      </c>
      <c r="X41" s="22">
        <f>IF(R41="",W41,IF(R41="N",IF(U41="E",180+W41,180-W41),IF(U41="E",360-W41,W41)))</f>
        <v>70.25</v>
      </c>
      <c r="Y41" s="22">
        <f>RADIANS(X41)</f>
        <v>1.2260937995260166</v>
      </c>
      <c r="Z41" s="64"/>
      <c r="AA41" s="58">
        <f>-M41*COS(Y41)</f>
        <v>-293.72203633957906</v>
      </c>
      <c r="AB41" s="58">
        <f>-M41*SIN(Y41)</f>
        <v>-818.08363134122953</v>
      </c>
      <c r="AC41" s="64"/>
      <c r="AD41" s="22">
        <v>0</v>
      </c>
      <c r="AE41" s="22">
        <v>0</v>
      </c>
      <c r="AF41" s="22">
        <f t="shared" ref="AF41:AG43" si="0">AA41-AD41</f>
        <v>-293.72203633957906</v>
      </c>
      <c r="AG41" s="22">
        <f t="shared" si="0"/>
        <v>-818.08363134122953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720934.86</v>
      </c>
      <c r="D42" s="60">
        <v>461632.15</v>
      </c>
      <c r="E42" s="79"/>
      <c r="F42" s="72">
        <f>IF(C43=0,C42-$C$42,C42-C43)</f>
        <v>-0.2099999999627471</v>
      </c>
      <c r="G42" s="72">
        <f>IF(D43=0,D42-$D$42,D42-D43)</f>
        <v>21.700000000011642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21.70101610525391</v>
      </c>
      <c r="N42" s="36">
        <f>IF(F42=0,,ATAN(G42/F42))</f>
        <v>-1.5611192095294675</v>
      </c>
      <c r="O42" s="36">
        <f>ABS(DEGREES(N42))</f>
        <v>89.445542022837728</v>
      </c>
      <c r="P42" s="37" t="str">
        <f>TEXT(INT(O42),"00")</f>
        <v>89</v>
      </c>
      <c r="Q42" s="38" t="str">
        <f>TEXT((O42-P42)*60,"00")</f>
        <v>27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89.45</v>
      </c>
      <c r="X42" s="22">
        <f>IF(R42="",W42,IF(R42="N",IF(U42="E",180+W42,180-W42),IF(U42="E",360-W42,W42)))</f>
        <v>90.55</v>
      </c>
      <c r="Y42" s="22">
        <f>RADIANS(X42)</f>
        <v>1.5803956376808654</v>
      </c>
      <c r="Z42" s="64"/>
      <c r="AA42" s="58">
        <f>-M42*COS(Y42)</f>
        <v>0.20831160089451048</v>
      </c>
      <c r="AB42" s="58">
        <f>-M42*SIN(Y42)</f>
        <v>-21.700016273667224</v>
      </c>
      <c r="AC42" s="64"/>
      <c r="AD42" s="82">
        <f>$AA$40/$M$40*M42</f>
        <v>-7.3066978879955397E-4</v>
      </c>
      <c r="AE42" s="82">
        <f>$AB$40/$M$40*M42</f>
        <v>4.5605266105238761E-4</v>
      </c>
      <c r="AF42" s="22">
        <f t="shared" si="0"/>
        <v>0.20904227068331002</v>
      </c>
      <c r="AG42" s="22">
        <f t="shared" si="0"/>
        <v>-21.700472326328278</v>
      </c>
      <c r="AH42" s="63"/>
      <c r="AI42" s="38">
        <f>A42</f>
        <v>1</v>
      </c>
      <c r="AJ42" s="82">
        <f t="shared" ref="AJ42:AK44" si="1">AJ41+AF41</f>
        <v>720934.89796366042</v>
      </c>
      <c r="AK42" s="82">
        <f t="shared" si="1"/>
        <v>461632.13636865874</v>
      </c>
      <c r="AL42" s="66"/>
      <c r="AM42" s="9" t="str">
        <f>IF(A43=0,A42&amp;" - 1",A42&amp;" - "&amp;A43)</f>
        <v>1 - 2</v>
      </c>
      <c r="AN42" s="18">
        <f>F42</f>
        <v>-0.2099999999627471</v>
      </c>
      <c r="AO42" s="18">
        <f>AN42*G42</f>
        <v>-4.5569999991940566</v>
      </c>
      <c r="AP42" s="9" t="str">
        <f>D42&amp;","&amp;C42</f>
        <v>461632.15,720934.86</v>
      </c>
    </row>
    <row r="43" spans="1:44">
      <c r="A43" s="20">
        <f>A42+1</f>
        <v>2</v>
      </c>
      <c r="B43" s="44"/>
      <c r="C43" s="60">
        <v>720935.07</v>
      </c>
      <c r="D43" s="60">
        <v>461610.45</v>
      </c>
      <c r="E43" s="79"/>
      <c r="F43" s="72">
        <f>IF(C44=0,C43-$C$42,C43-C44)</f>
        <v>-15.550000000046566</v>
      </c>
      <c r="G43" s="72">
        <f>IF(D44=0,D43-$D$42,D43-D44)</f>
        <v>-0.71999999997206032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15.566659885839607</v>
      </c>
      <c r="N43" s="36">
        <f>IF(F43=0,,ATAN(G43/F43))</f>
        <v>4.6269204193073246E-2</v>
      </c>
      <c r="O43" s="36">
        <f>ABS(DEGREES(N43))</f>
        <v>2.6510301216921088</v>
      </c>
      <c r="P43" s="37" t="str">
        <f>TEXT(INT(O43),"00")</f>
        <v>02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2.65</v>
      </c>
      <c r="X43" s="22">
        <f>IF(R43="",W43,IF(R43="N",IF(U43="E",180+W43,180-W43),IF(U43="E",360-W43,W43)))</f>
        <v>182.65</v>
      </c>
      <c r="Y43" s="22">
        <f>RADIANS(X43)</f>
        <v>3.1878438787676431</v>
      </c>
      <c r="Z43" s="64"/>
      <c r="AA43" s="58">
        <f>-M43*COS(Y43)</f>
        <v>15.550012942424296</v>
      </c>
      <c r="AB43" s="58">
        <f>-M43*SIN(Y43)</f>
        <v>0.71972042616898246</v>
      </c>
      <c r="AC43" s="64"/>
      <c r="AD43" s="82">
        <f>$AA$40/$M$40*M43</f>
        <v>-5.2412698262304866E-4</v>
      </c>
      <c r="AE43" s="82">
        <f>$AB$40/$M$40*M43</f>
        <v>3.2713752343217968E-4</v>
      </c>
      <c r="AF43" s="22">
        <f t="shared" si="0"/>
        <v>15.550537069406918</v>
      </c>
      <c r="AG43" s="22">
        <f t="shared" si="0"/>
        <v>0.7193932886455503</v>
      </c>
      <c r="AH43" s="64"/>
      <c r="AI43" s="25">
        <f>A43</f>
        <v>2</v>
      </c>
      <c r="AJ43" s="82">
        <f t="shared" si="1"/>
        <v>720935.10700593109</v>
      </c>
      <c r="AK43" s="82">
        <f t="shared" si="1"/>
        <v>461610.43589633243</v>
      </c>
      <c r="AL43" s="66"/>
      <c r="AM43" s="9" t="str">
        <f>IF(A44=0,A43&amp;" - 1",A43&amp;" - "&amp;A44)</f>
        <v>2 - 3</v>
      </c>
      <c r="AN43" s="18">
        <f>AN42+F42+F43</f>
        <v>-15.96999999997206</v>
      </c>
      <c r="AO43" s="18">
        <f>AN43*G43</f>
        <v>11.498399999533687</v>
      </c>
      <c r="AP43" s="9" t="str">
        <f>D43&amp;","&amp;C43</f>
        <v>461610.45,720935.07</v>
      </c>
    </row>
    <row r="44" spans="1:44" s="46" customFormat="1">
      <c r="A44" s="20">
        <f>A43+1</f>
        <v>3</v>
      </c>
      <c r="B44" s="44"/>
      <c r="C44" s="60">
        <v>720950.62</v>
      </c>
      <c r="D44" s="60">
        <v>461611.17</v>
      </c>
      <c r="E44" s="79"/>
      <c r="F44" s="72">
        <f>IF(C45=0,C44-$C$42,C44-C45)</f>
        <v>0.71999999997206032</v>
      </c>
      <c r="G44" s="72">
        <f>IF(D45=0,D44-$D$42,D44-D45)</f>
        <v>-21.17000000004191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21.182240202625742</v>
      </c>
      <c r="N44" s="22">
        <f>IF(F44=0,,ATAN(G44/F44))</f>
        <v>-1.5367990389888042</v>
      </c>
      <c r="O44" s="22">
        <f>ABS(DEGREES(N44))</f>
        <v>88.052098893819334</v>
      </c>
      <c r="P44" s="24" t="str">
        <f>TEXT(INT(O44),"00")</f>
        <v>88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88.05</v>
      </c>
      <c r="X44" s="22">
        <f>IF(R44="",W44,IF(R44="N",IF(U44="E",180+W44,180-W44),IF(U44="E",360-W44,W44)))</f>
        <v>271.95</v>
      </c>
      <c r="Y44" s="22">
        <f>RADIANS(X44)</f>
        <v>4.7464229007985788</v>
      </c>
      <c r="Z44" s="64"/>
      <c r="AA44" s="58">
        <f>-M44*COS(Y44)</f>
        <v>-0.72077551179583732</v>
      </c>
      <c r="AB44" s="58">
        <f>-M44*SIN(Y44)</f>
        <v>21.169973610359786</v>
      </c>
      <c r="AC44" s="64"/>
      <c r="AD44" s="82">
        <f>$AA$40/$M$40*M44</f>
        <v>-7.1320268599804734E-4</v>
      </c>
      <c r="AE44" s="82">
        <f>$AB$40/$M$40*M44</f>
        <v>4.4515044662445807E-4</v>
      </c>
      <c r="AF44" s="22">
        <f>AA44-AD44</f>
        <v>-0.72006230910983926</v>
      </c>
      <c r="AG44" s="22">
        <f>AB44-AE44</f>
        <v>21.169528459913163</v>
      </c>
      <c r="AH44" s="64"/>
      <c r="AI44" s="25">
        <f>A44</f>
        <v>3</v>
      </c>
      <c r="AJ44" s="82">
        <f t="shared" si="1"/>
        <v>720950.65754300053</v>
      </c>
      <c r="AK44" s="82">
        <f t="shared" si="1"/>
        <v>461611.15528962109</v>
      </c>
      <c r="AL44" s="66"/>
      <c r="AM44" s="9" t="str">
        <f>IF(A45=0,A44&amp;" - 1",A44&amp;" - "&amp;A45)</f>
        <v>3 - 4</v>
      </c>
      <c r="AN44" s="18">
        <f>AN43+F43+F44</f>
        <v>-30.800000000046566</v>
      </c>
      <c r="AO44" s="18">
        <f>AN44*G44</f>
        <v>652.03600000227664</v>
      </c>
      <c r="AP44" s="9" t="str">
        <f>D44&amp;","&amp;C44</f>
        <v>461611.17,720950.62</v>
      </c>
    </row>
    <row r="45" spans="1:44" s="46" customFormat="1">
      <c r="A45" s="20">
        <f>A44+1</f>
        <v>4</v>
      </c>
      <c r="B45" s="44"/>
      <c r="C45" s="60">
        <v>720949.9</v>
      </c>
      <c r="D45" s="60">
        <v>461632.34</v>
      </c>
      <c r="E45" s="79"/>
      <c r="F45" s="72">
        <f>IF(C46=0,C45-$C$42,C45-C46)</f>
        <v>15.040000000037253</v>
      </c>
      <c r="G45" s="72">
        <f>IF(D46=0,D45-$D$42,D45-D46)</f>
        <v>0.19000000000232831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15.041200085136872</v>
      </c>
      <c r="N45" s="22">
        <f>IF(F45=0,,ATAN(G45/F45))</f>
        <v>1.2632306746454143E-2</v>
      </c>
      <c r="O45" s="22">
        <f>ABS(DEGREES(N45))</f>
        <v>0.72377786208645889</v>
      </c>
      <c r="P45" s="24" t="str">
        <f>TEXT(INT(O45),"00")</f>
        <v>00</v>
      </c>
      <c r="Q45" s="25" t="str">
        <f>TEXT((O45-P45)*60,"00")</f>
        <v>43</v>
      </c>
      <c r="R45" s="23" t="str">
        <f>IF(L45="",IF(F45&gt;0,"S","N"),"")</f>
        <v>S</v>
      </c>
      <c r="S45" s="25" t="str">
        <f>IF(L45="",IF(INT(Q45)=60,INT(P45+1),P45),"due")</f>
        <v>00</v>
      </c>
      <c r="T45" s="25" t="str">
        <f>IF(L45="",IF(INT(Q45)=60,"00",Q45),L45)</f>
        <v>43</v>
      </c>
      <c r="U45" s="24" t="str">
        <f>IF(L45="",IF(G45&gt;0,"W","E"),"")</f>
        <v>W</v>
      </c>
      <c r="V45" s="44"/>
      <c r="W45" s="22">
        <f>IF(S45="due",90*(I45+K45),S45+T45/60)</f>
        <v>0.71666666666666667</v>
      </c>
      <c r="X45" s="22">
        <f>IF(R45="",W45,IF(R45="N",IF(U45="E",180+W45,180-W45),IF(U45="E",360-W45,W45)))</f>
        <v>0.71666666666666667</v>
      </c>
      <c r="Y45" s="22">
        <f>RADIANS(X45)</f>
        <v>1.2508192972626028E-2</v>
      </c>
      <c r="Z45" s="64"/>
      <c r="AA45" s="58">
        <f>-M45*COS(Y45)</f>
        <v>-15.040023465814418</v>
      </c>
      <c r="AB45" s="58">
        <f>-M45*SIN(Y45)</f>
        <v>-0.18813332738533953</v>
      </c>
      <c r="AC45" s="64"/>
      <c r="AD45" s="82">
        <f>$AA$40/$M$40*M45</f>
        <v>-5.0643483402779599E-4</v>
      </c>
      <c r="AE45" s="82">
        <f>$AB$40/$M$40*M45</f>
        <v>3.160948450974761E-4</v>
      </c>
      <c r="AF45" s="22">
        <f>AA45-AD45</f>
        <v>-15.03951703098039</v>
      </c>
      <c r="AG45" s="22">
        <f>AB45-AE45</f>
        <v>-0.18844942223043701</v>
      </c>
      <c r="AH45" s="64"/>
      <c r="AI45" s="25">
        <f>A45</f>
        <v>4</v>
      </c>
      <c r="AJ45" s="82">
        <f t="shared" ref="AJ45" si="2">AJ44+AF44</f>
        <v>720949.93748069147</v>
      </c>
      <c r="AK45" s="82">
        <f t="shared" ref="AK45" si="3">AK44+AG44</f>
        <v>461632.32481808099</v>
      </c>
      <c r="AL45" s="66"/>
      <c r="AM45" s="9" t="str">
        <f>IF(A46=0,A45&amp;" - 1",A45&amp;" - "&amp;A46)</f>
        <v>4 - 1</v>
      </c>
      <c r="AN45" s="18">
        <f>AN44+F44+F45</f>
        <v>-15.040000000037253</v>
      </c>
      <c r="AO45" s="18">
        <f>AN45*G45</f>
        <v>-2.8576000000420958</v>
      </c>
      <c r="AP45" s="9" t="str">
        <f>D45&amp;","&amp;C45</f>
        <v>461632.34,720949.9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639.02100000059329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319.51050000029664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5.6101241695896333E-3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12937.995399898475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72.583760699009929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-4.4457617306781216E-3</v>
      </c>
      <c r="AB40" s="91">
        <f>SUM(AB42:AB65536)</f>
        <v>-3.4217971641012923E-3</v>
      </c>
      <c r="AC40" s="91"/>
      <c r="AD40" s="91">
        <f>SUM(AD42:AD65536)</f>
        <v>-4.4457617306781216E-3</v>
      </c>
      <c r="AE40" s="91">
        <f>SUM(AE42:AE65536)</f>
        <v>-3.4217971641012923E-3</v>
      </c>
      <c r="AF40" s="91">
        <f>SUM(AF42:AF65536)</f>
        <v>-1.7486012637846216E-15</v>
      </c>
      <c r="AG40" s="91">
        <f>SUM(AG42:AG65536)</f>
        <v>0</v>
      </c>
      <c r="AH40" s="92"/>
      <c r="AI40" s="93">
        <v>1</v>
      </c>
      <c r="AJ40" s="92">
        <f>AJ44+AF44</f>
        <v>720935.03876941476</v>
      </c>
      <c r="AK40" s="92">
        <f>AK44+AG44</f>
        <v>461653.37535333459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293.76000000000931</v>
      </c>
      <c r="G41" s="72">
        <f>IF(D42=0,D41-$D$41,D41-D42)</f>
        <v>818.06999999994878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869.21427881732461</v>
      </c>
      <c r="N41" s="36">
        <f>IF(F41=0,,ATAN(G41/F41))</f>
        <v>1.226047393541033</v>
      </c>
      <c r="O41" s="36">
        <f>ABS(DEGREES(N41))</f>
        <v>70.247341132916304</v>
      </c>
      <c r="P41" s="37" t="str">
        <f>TEXT(INT(O41),"00")</f>
        <v>70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70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70.25</v>
      </c>
      <c r="X41" s="22">
        <f>IF(R41="",W41,IF(R41="N",IF(U41="E",180+W41,180-W41),IF(U41="E",360-W41,W41)))</f>
        <v>70.25</v>
      </c>
      <c r="Y41" s="22">
        <f>RADIANS(X41)</f>
        <v>1.2260937995260166</v>
      </c>
      <c r="Z41" s="64"/>
      <c r="AA41" s="58">
        <f>-M41*COS(Y41)</f>
        <v>-293.72203633957906</v>
      </c>
      <c r="AB41" s="58">
        <f>-M41*SIN(Y41)</f>
        <v>-818.08363134122953</v>
      </c>
      <c r="AC41" s="64"/>
      <c r="AD41" s="22">
        <v>0</v>
      </c>
      <c r="AE41" s="22">
        <v>0</v>
      </c>
      <c r="AF41" s="22">
        <f t="shared" ref="AF41:AG43" si="0">AA41-AD41</f>
        <v>-293.72203633957906</v>
      </c>
      <c r="AG41" s="22">
        <f t="shared" si="0"/>
        <v>-818.08363134122953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720934.86</v>
      </c>
      <c r="D42" s="60">
        <v>461632.15</v>
      </c>
      <c r="E42" s="79"/>
      <c r="F42" s="72">
        <f>IF(C43=0,C42-$C$42,C42-C43)</f>
        <v>-15.040000000037253</v>
      </c>
      <c r="G42" s="72">
        <f>IF(D43=0,D42-$D$42,D42-D43)</f>
        <v>-0.19000000000232831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15.041200085136872</v>
      </c>
      <c r="N42" s="36">
        <f>IF(F42=0,,ATAN(G42/F42))</f>
        <v>1.2632306746454143E-2</v>
      </c>
      <c r="O42" s="36">
        <f>ABS(DEGREES(N42))</f>
        <v>0.72377786208645889</v>
      </c>
      <c r="P42" s="37" t="str">
        <f>TEXT(INT(O42),"00")</f>
        <v>00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43</v>
      </c>
      <c r="U42" s="40" t="str">
        <f>IF(L42="",IF(G42&gt;0,"W","E"),"")</f>
        <v>E</v>
      </c>
      <c r="V42" s="44"/>
      <c r="W42" s="22">
        <f>IF(S42="due",90*(I42+K42),S42+T42/60)</f>
        <v>0.71666666666666667</v>
      </c>
      <c r="X42" s="22">
        <f>IF(R42="",W42,IF(R42="N",IF(U42="E",180+W42,180-W42),IF(U42="E",360-W42,W42)))</f>
        <v>180.71666666666667</v>
      </c>
      <c r="Y42" s="22">
        <f>RADIANS(X42)</f>
        <v>3.1541008465624194</v>
      </c>
      <c r="Z42" s="64"/>
      <c r="AA42" s="58">
        <f>-M42*COS(Y42)</f>
        <v>15.040023465814418</v>
      </c>
      <c r="AB42" s="58">
        <f>-M42*SIN(Y42)</f>
        <v>0.18813332738534155</v>
      </c>
      <c r="AC42" s="64"/>
      <c r="AD42" s="82">
        <f>$AA$40/$M$40*M42</f>
        <v>-9.2127482894236617E-4</v>
      </c>
      <c r="AE42" s="82">
        <f>$AB$40/$M$40*M42</f>
        <v>-7.0908334454353379E-4</v>
      </c>
      <c r="AF42" s="22">
        <f t="shared" si="0"/>
        <v>15.04094474064336</v>
      </c>
      <c r="AG42" s="22">
        <f t="shared" si="0"/>
        <v>0.18884241072988509</v>
      </c>
      <c r="AH42" s="63"/>
      <c r="AI42" s="38">
        <f>A42</f>
        <v>1</v>
      </c>
      <c r="AJ42" s="82">
        <f t="shared" ref="AJ42:AK44" si="1">AJ41+AF41</f>
        <v>720934.89796366042</v>
      </c>
      <c r="AK42" s="82">
        <f t="shared" si="1"/>
        <v>461632.13636865874</v>
      </c>
      <c r="AL42" s="66"/>
      <c r="AM42" s="9" t="str">
        <f>IF(A43=0,A42&amp;" - 1",A42&amp;" - "&amp;A43)</f>
        <v>1 - 2</v>
      </c>
      <c r="AN42" s="18">
        <f>F42</f>
        <v>-15.040000000037253</v>
      </c>
      <c r="AO42" s="18">
        <f>AN42*G42</f>
        <v>2.8576000000420958</v>
      </c>
      <c r="AP42" s="9" t="str">
        <f>D42&amp;","&amp;C42</f>
        <v>461632.15,720934.86</v>
      </c>
    </row>
    <row r="43" spans="1:44">
      <c r="A43" s="20">
        <f>A42+1</f>
        <v>2</v>
      </c>
      <c r="B43" s="44"/>
      <c r="C43" s="60">
        <v>720949.9</v>
      </c>
      <c r="D43" s="60">
        <v>461632.34</v>
      </c>
      <c r="E43" s="79"/>
      <c r="F43" s="72">
        <f>IF(C44=0,C43-$C$42,C43-C44)</f>
        <v>-0.11999999999534339</v>
      </c>
      <c r="G43" s="72">
        <f>IF(D44=0,D43-$D$42,D43-D44)</f>
        <v>-21.279999999969732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21.28033834314461</v>
      </c>
      <c r="N43" s="36">
        <f>IF(F43=0,,ATAN(G43/F43))</f>
        <v>1.5651572888229583</v>
      </c>
      <c r="O43" s="36">
        <f>ABS(DEGREES(N43))</f>
        <v>89.676906923693934</v>
      </c>
      <c r="P43" s="37" t="str">
        <f>TEXT(INT(O43),"00")</f>
        <v>89</v>
      </c>
      <c r="Q43" s="38" t="str">
        <f>TEXT((O43-P43)*60,"00")</f>
        <v>41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41</v>
      </c>
      <c r="U43" s="40" t="str">
        <f>IF(L43="",IF(G43&gt;0,"W","E"),"")</f>
        <v>E</v>
      </c>
      <c r="V43" s="44"/>
      <c r="W43" s="22">
        <f>IF(S43="due",90*(I43+K43),S43+T43/60)</f>
        <v>89.683333333333337</v>
      </c>
      <c r="X43" s="22">
        <f>IF(R43="",W43,IF(R43="N",IF(U43="E",180+W43,180-W43),IF(U43="E",360-W43,W43)))</f>
        <v>269.68333333333334</v>
      </c>
      <c r="Y43" s="22">
        <f>RADIANS(X43)</f>
        <v>4.7068621044200407</v>
      </c>
      <c r="Z43" s="64"/>
      <c r="AA43" s="58">
        <f>-M43*COS(Y43)</f>
        <v>0.11761319173041833</v>
      </c>
      <c r="AB43" s="58">
        <f>-M43*SIN(Y43)</f>
        <v>21.28001332555602</v>
      </c>
      <c r="AC43" s="64"/>
      <c r="AD43" s="82">
        <f>$AA$40/$M$40*M43</f>
        <v>-1.3034225963318689E-3</v>
      </c>
      <c r="AE43" s="82">
        <f>$AB$40/$M$40*M43</f>
        <v>-1.0032134005241956E-3</v>
      </c>
      <c r="AF43" s="22">
        <f t="shared" si="0"/>
        <v>0.1189166143267502</v>
      </c>
      <c r="AG43" s="22">
        <f t="shared" si="0"/>
        <v>21.281016538956543</v>
      </c>
      <c r="AH43" s="64"/>
      <c r="AI43" s="25">
        <f>A43</f>
        <v>2</v>
      </c>
      <c r="AJ43" s="82">
        <f t="shared" si="1"/>
        <v>720949.93890840106</v>
      </c>
      <c r="AK43" s="82">
        <f t="shared" si="1"/>
        <v>461632.32521106949</v>
      </c>
      <c r="AL43" s="66"/>
      <c r="AM43" s="9" t="str">
        <f>IF(A44=0,A43&amp;" - 1",A43&amp;" - "&amp;A44)</f>
        <v>2 - 3</v>
      </c>
      <c r="AN43" s="18">
        <f>AN42+F42+F43</f>
        <v>-30.200000000069849</v>
      </c>
      <c r="AO43" s="18">
        <f>AN43*G43</f>
        <v>642.65600000057225</v>
      </c>
      <c r="AP43" s="9" t="str">
        <f>D43&amp;","&amp;C43</f>
        <v>461632.34,720949.9</v>
      </c>
    </row>
    <row r="44" spans="1:44" s="46" customFormat="1">
      <c r="A44" s="20">
        <f>A43+1</f>
        <v>3</v>
      </c>
      <c r="B44" s="44"/>
      <c r="C44" s="60">
        <v>720950.02</v>
      </c>
      <c r="D44" s="60">
        <v>461653.62</v>
      </c>
      <c r="E44" s="79"/>
      <c r="F44" s="72">
        <f>IF(C45=0,C44-$C$42,C44-C45)</f>
        <v>15.020000000018626</v>
      </c>
      <c r="G44" s="72">
        <f>IF(D45=0,D44-$D$42,D44-D45)</f>
        <v>0.22999999998137355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15.021760882151964</v>
      </c>
      <c r="N44" s="22">
        <f>IF(F44=0,,ATAN(G44/F44))</f>
        <v>1.5311719393869331E-2</v>
      </c>
      <c r="O44" s="22">
        <f>ABS(DEGREES(N44))</f>
        <v>0.87729689835732372</v>
      </c>
      <c r="P44" s="24" t="str">
        <f>TEXT(INT(O44),"00")</f>
        <v>00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0.8833333333333333</v>
      </c>
      <c r="X44" s="22">
        <f>IF(R44="",W44,IF(R44="N",IF(U44="E",180+W44,180-W44),IF(U44="E",360-W44,W44)))</f>
        <v>0.8833333333333333</v>
      </c>
      <c r="Y44" s="22">
        <f>RADIANS(X44)</f>
        <v>1.5417075059283244E-2</v>
      </c>
      <c r="Z44" s="64"/>
      <c r="AA44" s="58">
        <f>-M44*COS(Y44)</f>
        <v>-15.019975684856009</v>
      </c>
      <c r="AB44" s="58">
        <f>-M44*SIN(Y44)</f>
        <v>-0.23158244079648613</v>
      </c>
      <c r="AC44" s="64"/>
      <c r="AD44" s="82">
        <f>$AA$40/$M$40*M44</f>
        <v>-9.2008417604875885E-4</v>
      </c>
      <c r="AE44" s="82">
        <f>$AB$40/$M$40*M44</f>
        <v>-7.0816692730356768E-4</v>
      </c>
      <c r="AF44" s="22">
        <f>AA44-AD44</f>
        <v>-15.019055600679961</v>
      </c>
      <c r="AG44" s="22">
        <f>AB44-AE44</f>
        <v>-0.23087427386918255</v>
      </c>
      <c r="AH44" s="64"/>
      <c r="AI44" s="25">
        <f>A44</f>
        <v>3</v>
      </c>
      <c r="AJ44" s="82">
        <f t="shared" si="1"/>
        <v>720950.05782501539</v>
      </c>
      <c r="AK44" s="82">
        <f t="shared" si="1"/>
        <v>461653.60622760846</v>
      </c>
      <c r="AL44" s="66"/>
      <c r="AM44" s="9" t="str">
        <f>IF(A45=0,A44&amp;" - 1",A44&amp;" - "&amp;A45)</f>
        <v>3 - 4</v>
      </c>
      <c r="AN44" s="18">
        <f>AN43+F43+F44</f>
        <v>-15.300000000046566</v>
      </c>
      <c r="AO44" s="18">
        <f>AN44*G44</f>
        <v>-3.5189999997257253</v>
      </c>
      <c r="AP44" s="9" t="str">
        <f>D44&amp;","&amp;C44</f>
        <v>461653.62,720950.02</v>
      </c>
    </row>
    <row r="45" spans="1:44" s="46" customFormat="1">
      <c r="A45" s="20">
        <f>A44+1</f>
        <v>4</v>
      </c>
      <c r="B45" s="44"/>
      <c r="C45" s="60">
        <v>720935</v>
      </c>
      <c r="D45" s="60">
        <v>461653.39</v>
      </c>
      <c r="E45" s="79"/>
      <c r="F45" s="72">
        <f>IF(C46=0,C45-$C$42,C45-C46)</f>
        <v>0.14000000001396984</v>
      </c>
      <c r="G45" s="72">
        <f>IF(D46=0,D45-$D$42,D45-D46)</f>
        <v>21.239999999990687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21.240461388576481</v>
      </c>
      <c r="N45" s="22">
        <f>IF(F45=0,,ATAN(G45/F45))</f>
        <v>1.5642050851470752</v>
      </c>
      <c r="O45" s="22">
        <f>ABS(DEGREES(N45))</f>
        <v>89.622349671828985</v>
      </c>
      <c r="P45" s="24" t="str">
        <f>TEXT(INT(O45),"00")</f>
        <v>89</v>
      </c>
      <c r="Q45" s="25" t="str">
        <f>TEXT((O45-P45)*60,"00")</f>
        <v>37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37</v>
      </c>
      <c r="U45" s="24" t="str">
        <f>IF(L45="",IF(G45&gt;0,"W","E"),"")</f>
        <v>W</v>
      </c>
      <c r="V45" s="44"/>
      <c r="W45" s="22">
        <f>IF(S45="due",90*(I45+K45),S45+T45/60)</f>
        <v>89.61666666666666</v>
      </c>
      <c r="X45" s="22">
        <f>IF(R45="",W45,IF(R45="N",IF(U45="E",180+W45,180-W45),IF(U45="E",360-W45,W45)))</f>
        <v>89.61666666666666</v>
      </c>
      <c r="Y45" s="22">
        <f>RADIANS(X45)</f>
        <v>1.5641058979955849</v>
      </c>
      <c r="Z45" s="64"/>
      <c r="AA45" s="58">
        <f>-M45*COS(Y45)</f>
        <v>-0.14210673441950572</v>
      </c>
      <c r="AB45" s="58">
        <f>-M45*SIN(Y45)</f>
        <v>-21.239986009308975</v>
      </c>
      <c r="AC45" s="64"/>
      <c r="AD45" s="82">
        <f>$AA$40/$M$40*M45</f>
        <v>-1.3009801293551281E-3</v>
      </c>
      <c r="AE45" s="82">
        <f>$AB$40/$M$40*M45</f>
        <v>-1.0013334917299951E-3</v>
      </c>
      <c r="AF45" s="22">
        <f>AA45-AD45</f>
        <v>-0.1408057542901506</v>
      </c>
      <c r="AG45" s="22">
        <f>AB45-AE45</f>
        <v>-21.238984675817246</v>
      </c>
      <c r="AH45" s="64"/>
      <c r="AI45" s="25">
        <f>A45</f>
        <v>4</v>
      </c>
      <c r="AJ45" s="82">
        <f t="shared" ref="AJ45" si="2">AJ44+AF44</f>
        <v>720935.03876941476</v>
      </c>
      <c r="AK45" s="82">
        <f t="shared" ref="AK45" si="3">AK44+AG44</f>
        <v>461653.37535333459</v>
      </c>
      <c r="AL45" s="66"/>
      <c r="AM45" s="9" t="str">
        <f>IF(A46=0,A45&amp;" - 1",A45&amp;" - "&amp;A46)</f>
        <v>4 - 1</v>
      </c>
      <c r="AN45" s="18">
        <f>AN44+F44+F45</f>
        <v>-0.14000000001396984</v>
      </c>
      <c r="AO45" s="18">
        <f>AN45*G45</f>
        <v>-2.9736000002954155</v>
      </c>
      <c r="AP45" s="9" t="str">
        <f>D45&amp;","&amp;C45</f>
        <v>461653.39,720935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64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89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670.20730000063713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335.10365000031857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2.8210122498104079E-3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26272.530095491376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74.115129232893779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7.1852666366112317E-4</v>
      </c>
      <c r="AB40" s="91">
        <f>SUM(AB42:AB65536)</f>
        <v>2.7279716910533353E-3</v>
      </c>
      <c r="AC40" s="91"/>
      <c r="AD40" s="91">
        <f>SUM(AD42:AD65536)</f>
        <v>7.1852666366112317E-4</v>
      </c>
      <c r="AE40" s="91">
        <f>SUM(AE42:AE65536)</f>
        <v>2.7279716910533353E-3</v>
      </c>
      <c r="AF40" s="91">
        <f>SUM(AF42:AF65536)</f>
        <v>0</v>
      </c>
      <c r="AG40" s="91">
        <f>SUM(AG42:AG65536)</f>
        <v>1.5820678100908481E-15</v>
      </c>
      <c r="AH40" s="92"/>
      <c r="AI40" s="93">
        <v>1</v>
      </c>
      <c r="AJ40" s="92">
        <f>AJ44+AF44</f>
        <v>720949.884275296</v>
      </c>
      <c r="AK40" s="92">
        <f>AK44+AG44</f>
        <v>461632.3440978303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263.3399999999674</v>
      </c>
      <c r="G41" s="72">
        <f>IF(D42=0,D41-$D$41,D41-D42)</f>
        <v>817.80999999999767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859.16305303474212</v>
      </c>
      <c r="N41" s="36">
        <f>IF(F41=0,,ATAN(G41/F41))</f>
        <v>1.2592744744247879</v>
      </c>
      <c r="O41" s="36">
        <f>ABS(DEGREES(N41))</f>
        <v>72.151112633095266</v>
      </c>
      <c r="P41" s="37" t="str">
        <f>TEXT(INT(O41),"00")</f>
        <v>72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72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72.150000000000006</v>
      </c>
      <c r="X41" s="22">
        <f>IF(R41="",W41,IF(R41="N",IF(U41="E",180+W41,180-W41),IF(U41="E",360-W41,W41)))</f>
        <v>72.150000000000006</v>
      </c>
      <c r="Y41" s="22">
        <f>RADIANS(X41)</f>
        <v>1.2592550553139088</v>
      </c>
      <c r="Z41" s="64"/>
      <c r="AA41" s="58">
        <f>-M41*COS(Y41)</f>
        <v>-263.35588109338136</v>
      </c>
      <c r="AB41" s="58">
        <f>-M41*SIN(Y41)</f>
        <v>-817.80488601714035</v>
      </c>
      <c r="AC41" s="64"/>
      <c r="AD41" s="22">
        <v>0</v>
      </c>
      <c r="AE41" s="22">
        <v>0</v>
      </c>
      <c r="AF41" s="22">
        <f t="shared" ref="AF41:AG43" si="0">AA41-AD41</f>
        <v>-263.35588109338136</v>
      </c>
      <c r="AG41" s="22">
        <f t="shared" si="0"/>
        <v>-817.80488601714035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720965.28</v>
      </c>
      <c r="D42" s="60">
        <v>461632.41</v>
      </c>
      <c r="E42" s="79"/>
      <c r="F42" s="72">
        <f>IF(C43=0,C42-$C$42,C42-C43)</f>
        <v>-0.75</v>
      </c>
      <c r="G42" s="72">
        <f>IF(D43=0,D42-$D$42,D42-D43)</f>
        <v>-21.430000000051223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21.443120108841327</v>
      </c>
      <c r="N42" s="36">
        <f>IF(F42=0,,ATAN(G42/F42))</f>
        <v>1.5358129382897867</v>
      </c>
      <c r="O42" s="36">
        <f>ABS(DEGREES(N42))</f>
        <v>87.995599485590731</v>
      </c>
      <c r="P42" s="37" t="str">
        <f>TEXT(INT(O42),"00")</f>
        <v>87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88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88</v>
      </c>
      <c r="X42" s="22">
        <f>IF(R42="",W42,IF(R42="N",IF(U42="E",180+W42,180-W42),IF(U42="E",360-W42,W42)))</f>
        <v>268</v>
      </c>
      <c r="Y42" s="22">
        <f>RADIANS(X42)</f>
        <v>4.6774823953448035</v>
      </c>
      <c r="Z42" s="64"/>
      <c r="AA42" s="58">
        <f>-M42*COS(Y42)</f>
        <v>0.74835409952983567</v>
      </c>
      <c r="AB42" s="58">
        <f>-M42*SIN(Y42)</f>
        <v>21.430057539444736</v>
      </c>
      <c r="AC42" s="64"/>
      <c r="AD42" s="82">
        <f>$AA$40/$M$40*M42</f>
        <v>2.0788540355742055E-4</v>
      </c>
      <c r="AE42" s="82">
        <f>$AB$40/$M$40*M42</f>
        <v>7.8926158842631904E-4</v>
      </c>
      <c r="AF42" s="22">
        <f t="shared" si="0"/>
        <v>0.74814621412627824</v>
      </c>
      <c r="AG42" s="22">
        <f t="shared" si="0"/>
        <v>21.429268277856309</v>
      </c>
      <c r="AH42" s="63"/>
      <c r="AI42" s="38">
        <f>A42</f>
        <v>1</v>
      </c>
      <c r="AJ42" s="82">
        <f t="shared" ref="AJ42:AK44" si="1">AJ41+AF41</f>
        <v>720965.26411890658</v>
      </c>
      <c r="AK42" s="82">
        <f t="shared" si="1"/>
        <v>461632.4151139828</v>
      </c>
      <c r="AL42" s="66"/>
      <c r="AM42" s="9" t="str">
        <f>IF(A43=0,A42&amp;" - 1",A42&amp;" - "&amp;A43)</f>
        <v>1 - 2</v>
      </c>
      <c r="AN42" s="18">
        <f>F42</f>
        <v>-0.75</v>
      </c>
      <c r="AO42" s="18">
        <f>AN42*G42</f>
        <v>16.072500000038417</v>
      </c>
      <c r="AP42" s="9" t="str">
        <f>D42&amp;","&amp;C42</f>
        <v>461632.41,720965.28</v>
      </c>
    </row>
    <row r="43" spans="1:44">
      <c r="A43" s="20">
        <f>A42+1</f>
        <v>2</v>
      </c>
      <c r="B43" s="44"/>
      <c r="C43" s="60">
        <v>720966.03</v>
      </c>
      <c r="D43" s="60">
        <v>461653.84</v>
      </c>
      <c r="E43" s="79"/>
      <c r="F43" s="72">
        <f>IF(C44=0,C43-$C$42,C43-C44)</f>
        <v>16.010000000009313</v>
      </c>
      <c r="G43" s="72">
        <f>IF(D44=0,D43-$D$42,D43-D44)</f>
        <v>0.22000000003026798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16.011511483939032</v>
      </c>
      <c r="N43" s="36">
        <f>IF(F43=0,,ATAN(G43/F43))</f>
        <v>1.3740546803867736E-2</v>
      </c>
      <c r="O43" s="36">
        <f>ABS(DEGREES(N43))</f>
        <v>0.78727534006359379</v>
      </c>
      <c r="P43" s="37" t="str">
        <f>TEXT(INT(O43),"00")</f>
        <v>00</v>
      </c>
      <c r="Q43" s="38" t="str">
        <f>TEXT((O43-P43)*60,"00")</f>
        <v>47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47</v>
      </c>
      <c r="U43" s="40" t="str">
        <f>IF(L43="",IF(G43&gt;0,"W","E"),"")</f>
        <v>W</v>
      </c>
      <c r="V43" s="44"/>
      <c r="W43" s="22">
        <f>IF(S43="due",90*(I43+K43),S43+T43/60)</f>
        <v>0.78333333333333333</v>
      </c>
      <c r="X43" s="22">
        <f>IF(R43="",W43,IF(R43="N",IF(U43="E",180+W43,180-W43),IF(U43="E",360-W43,W43)))</f>
        <v>0.78333333333333333</v>
      </c>
      <c r="Y43" s="22">
        <f>RADIANS(X43)</f>
        <v>1.3671745807288915E-2</v>
      </c>
      <c r="Z43" s="64"/>
      <c r="AA43" s="58">
        <f>-M43*COS(Y43)</f>
        <v>-16.010015098336265</v>
      </c>
      <c r="AB43" s="58">
        <f>-M43*SIN(Y43)</f>
        <v>-0.21889849555521593</v>
      </c>
      <c r="AC43" s="64"/>
      <c r="AD43" s="82">
        <f>$AA$40/$M$40*M43</f>
        <v>1.5522738806236146E-4</v>
      </c>
      <c r="AE43" s="82">
        <f>$AB$40/$M$40*M43</f>
        <v>5.8933918771034762E-4</v>
      </c>
      <c r="AF43" s="22">
        <f t="shared" si="0"/>
        <v>-16.010170325724328</v>
      </c>
      <c r="AG43" s="22">
        <f t="shared" si="0"/>
        <v>-0.21948783474292627</v>
      </c>
      <c r="AH43" s="64"/>
      <c r="AI43" s="25">
        <f>A43</f>
        <v>2</v>
      </c>
      <c r="AJ43" s="82">
        <f t="shared" si="1"/>
        <v>720966.01226512075</v>
      </c>
      <c r="AK43" s="82">
        <f t="shared" si="1"/>
        <v>461653.84438226064</v>
      </c>
      <c r="AL43" s="66"/>
      <c r="AM43" s="9" t="str">
        <f>IF(A44=0,A43&amp;" - 1",A43&amp;" - "&amp;A44)</f>
        <v>2 - 3</v>
      </c>
      <c r="AN43" s="18">
        <f>AN42+F42+F43</f>
        <v>14.510000000009313</v>
      </c>
      <c r="AO43" s="18">
        <f>AN43*G43</f>
        <v>3.1922000004412374</v>
      </c>
      <c r="AP43" s="9" t="str">
        <f>D43&amp;","&amp;C43</f>
        <v>461653.84,720966.03</v>
      </c>
    </row>
    <row r="44" spans="1:44" s="46" customFormat="1">
      <c r="A44" s="20">
        <f>A43+1</f>
        <v>3</v>
      </c>
      <c r="B44" s="44"/>
      <c r="C44" s="60">
        <v>720950.02</v>
      </c>
      <c r="D44" s="60">
        <v>461653.62</v>
      </c>
      <c r="E44" s="79"/>
      <c r="F44" s="72">
        <f>IF(C45=0,C44-$C$42,C44-C45)</f>
        <v>0.11999999999534339</v>
      </c>
      <c r="G44" s="72">
        <f>IF(D45=0,D44-$D$42,D44-D45)</f>
        <v>21.279999999969732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21.28033834314461</v>
      </c>
      <c r="N44" s="22">
        <f>IF(F44=0,,ATAN(G44/F44))</f>
        <v>1.5651572888229583</v>
      </c>
      <c r="O44" s="22">
        <f>ABS(DEGREES(N44))</f>
        <v>89.676906923693934</v>
      </c>
      <c r="P44" s="24" t="str">
        <f>TEXT(INT(O44),"00")</f>
        <v>89</v>
      </c>
      <c r="Q44" s="25" t="str">
        <f>TEXT((O44-P44)*60,"00")</f>
        <v>41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41</v>
      </c>
      <c r="U44" s="24" t="str">
        <f>IF(L44="",IF(G44&gt;0,"W","E"),"")</f>
        <v>W</v>
      </c>
      <c r="V44" s="44"/>
      <c r="W44" s="22">
        <f>IF(S44="due",90*(I44+K44),S44+T44/60)</f>
        <v>89.683333333333337</v>
      </c>
      <c r="X44" s="22">
        <f>IF(R44="",W44,IF(R44="N",IF(U44="E",180+W44,180-W44),IF(U44="E",360-W44,W44)))</f>
        <v>89.683333333333337</v>
      </c>
      <c r="Y44" s="22">
        <f>RADIANS(X44)</f>
        <v>1.565269450830248</v>
      </c>
      <c r="Z44" s="64"/>
      <c r="AA44" s="58">
        <f>-M44*COS(Y44)</f>
        <v>-0.11761319173040627</v>
      </c>
      <c r="AB44" s="58">
        <f>-M44*SIN(Y44)</f>
        <v>-21.28001332555602</v>
      </c>
      <c r="AC44" s="64"/>
      <c r="AD44" s="82">
        <f>$AA$40/$M$40*M44</f>
        <v>2.0630727719885491E-4</v>
      </c>
      <c r="AE44" s="82">
        <f>$AB$40/$M$40*M44</f>
        <v>7.8327004455077732E-4</v>
      </c>
      <c r="AF44" s="22">
        <f>AA44-AD44</f>
        <v>-0.11781949900760512</v>
      </c>
      <c r="AG44" s="22">
        <f>AB44-AE44</f>
        <v>-21.28079659560057</v>
      </c>
      <c r="AH44" s="64"/>
      <c r="AI44" s="25">
        <f>A44</f>
        <v>3</v>
      </c>
      <c r="AJ44" s="82">
        <f t="shared" si="1"/>
        <v>720950.002094795</v>
      </c>
      <c r="AK44" s="82">
        <f t="shared" si="1"/>
        <v>461653.62489442591</v>
      </c>
      <c r="AL44" s="66"/>
      <c r="AM44" s="9" t="str">
        <f>IF(A45=0,A44&amp;" - 1",A44&amp;" - "&amp;A45)</f>
        <v>3 - 4</v>
      </c>
      <c r="AN44" s="18">
        <f>AN43+F43+F44</f>
        <v>30.64000000001397</v>
      </c>
      <c r="AO44" s="18">
        <f>AN44*G44</f>
        <v>652.0191999993699</v>
      </c>
      <c r="AP44" s="9" t="str">
        <f>D44&amp;","&amp;C44</f>
        <v>461653.62,720950.02</v>
      </c>
    </row>
    <row r="45" spans="1:44" s="46" customFormat="1">
      <c r="A45" s="20">
        <f>A44+1</f>
        <v>4</v>
      </c>
      <c r="B45" s="44"/>
      <c r="C45" s="60">
        <v>720949.9</v>
      </c>
      <c r="D45" s="60">
        <v>461632.34</v>
      </c>
      <c r="E45" s="79"/>
      <c r="F45" s="72">
        <f>IF(C46=0,C45-$C$42,C45-C46)</f>
        <v>-15.380000000004657</v>
      </c>
      <c r="G45" s="72">
        <f>IF(D46=0,D45-$D$42,D45-D46)</f>
        <v>-6.9999999948777258E-2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15.380159296968808</v>
      </c>
      <c r="N45" s="22">
        <f>IF(F45=0,,ATAN(G45/F45))</f>
        <v>4.5513339796141574E-3</v>
      </c>
      <c r="O45" s="22">
        <f>ABS(DEGREES(N45))</f>
        <v>0.2607722281863723</v>
      </c>
      <c r="P45" s="24" t="str">
        <f>TEXT(INT(O45),"00")</f>
        <v>00</v>
      </c>
      <c r="Q45" s="25" t="str">
        <f>TEXT((O45-P45)*60,"00")</f>
        <v>16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16</v>
      </c>
      <c r="U45" s="24" t="str">
        <f>IF(L45="",IF(G45&gt;0,"W","E"),"")</f>
        <v>E</v>
      </c>
      <c r="V45" s="44"/>
      <c r="W45" s="22">
        <f>IF(S45="due",90*(I45+K45),S45+T45/60)</f>
        <v>0.26666666666666666</v>
      </c>
      <c r="X45" s="22">
        <f>IF(R45="",W45,IF(R45="N",IF(U45="E",180+W45,180-W45),IF(U45="E",360-W45,W45)))</f>
        <v>180.26666666666668</v>
      </c>
      <c r="Y45" s="22">
        <f>RADIANS(X45)</f>
        <v>3.146246864928445</v>
      </c>
      <c r="Z45" s="64"/>
      <c r="AA45" s="58">
        <f>-M45*COS(Y45)</f>
        <v>15.379992717200496</v>
      </c>
      <c r="AB45" s="58">
        <f>-M45*SIN(Y45)</f>
        <v>7.1582253357553208E-2</v>
      </c>
      <c r="AC45" s="64"/>
      <c r="AD45" s="82">
        <f>$AA$40/$M$40*M45</f>
        <v>1.4910659484248628E-4</v>
      </c>
      <c r="AE45" s="82">
        <f>$AB$40/$M$40*M45</f>
        <v>5.6610087036589117E-4</v>
      </c>
      <c r="AF45" s="22">
        <f>AA45-AD45</f>
        <v>15.379843610605654</v>
      </c>
      <c r="AG45" s="22">
        <f>AB45-AE45</f>
        <v>7.1016152487187317E-2</v>
      </c>
      <c r="AH45" s="64"/>
      <c r="AI45" s="25">
        <f>A45</f>
        <v>4</v>
      </c>
      <c r="AJ45" s="82">
        <f t="shared" ref="AJ45" si="2">AJ44+AF44</f>
        <v>720949.884275296</v>
      </c>
      <c r="AK45" s="82">
        <f t="shared" ref="AK45" si="3">AK44+AG44</f>
        <v>461632.3440978303</v>
      </c>
      <c r="AL45" s="66"/>
      <c r="AM45" s="9" t="str">
        <f>IF(A46=0,A45&amp;" - 1",A45&amp;" - "&amp;A46)</f>
        <v>4 - 1</v>
      </c>
      <c r="AN45" s="18">
        <f>AN44+F44+F45</f>
        <v>15.380000000004657</v>
      </c>
      <c r="AO45" s="18">
        <f>AN45*G45</f>
        <v>-1.0765999992125201</v>
      </c>
      <c r="AP45" s="9" t="str">
        <f>D45&amp;","&amp;C45</f>
        <v>461632.34,720949.9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90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91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653.38400000088279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326.6920000004414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8.808069666358093E-4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83117.478884332639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83000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83000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73.210454450524963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6.0870121587019987E-4</v>
      </c>
      <c r="AB40" s="91">
        <f>SUM(AB42:AB65536)</f>
        <v>-6.3663470080754792E-4</v>
      </c>
      <c r="AC40" s="91"/>
      <c r="AD40" s="91">
        <f>SUM(AD42:AD65536)</f>
        <v>6.0870121587019987E-4</v>
      </c>
      <c r="AE40" s="91">
        <f>SUM(AE42:AE65536)</f>
        <v>-6.3663470080754781E-4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720966.12446087843</v>
      </c>
      <c r="AK40" s="92">
        <f>AK44+AG44</f>
        <v>461611.3049370349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263.3399999999674</v>
      </c>
      <c r="G41" s="72">
        <f>IF(D42=0,D41-$D$41,D41-D42)</f>
        <v>817.80999999999767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859.16305303474212</v>
      </c>
      <c r="N41" s="36">
        <f>IF(F41=0,,ATAN(G41/F41))</f>
        <v>1.2592744744247879</v>
      </c>
      <c r="O41" s="36">
        <f>ABS(DEGREES(N41))</f>
        <v>72.151112633095266</v>
      </c>
      <c r="P41" s="37" t="str">
        <f>TEXT(INT(O41),"00")</f>
        <v>72</v>
      </c>
      <c r="Q41" s="38" t="str">
        <f>TEXT((O41-P41)*60,"00")</f>
        <v>09</v>
      </c>
      <c r="R41" s="39" t="str">
        <f>IF(L41="",IF(F41&gt;0,"S","N"),"")</f>
        <v>S</v>
      </c>
      <c r="S41" s="25" t="str">
        <f>IF(L41="",IF(INT(Q41)=60,INT(P41+1),P41),"due")</f>
        <v>72</v>
      </c>
      <c r="T41" s="38" t="str">
        <f>IF(L41="",IF(INT(Q41)=60,"00",Q41),L41)</f>
        <v>09</v>
      </c>
      <c r="U41" s="40" t="str">
        <f>IF(L41="",IF(G41&gt;0,"W","E"),"")</f>
        <v>W</v>
      </c>
      <c r="V41" s="41"/>
      <c r="W41" s="22">
        <f>IF(S41="due",90*(I41+K41),S41+T41/60)</f>
        <v>72.150000000000006</v>
      </c>
      <c r="X41" s="22">
        <f>IF(R41="",W41,IF(R41="N",IF(U41="E",180+W41,180-W41),IF(U41="E",360-W41,W41)))</f>
        <v>72.150000000000006</v>
      </c>
      <c r="Y41" s="22">
        <f>RADIANS(X41)</f>
        <v>1.2592550553139088</v>
      </c>
      <c r="Z41" s="64"/>
      <c r="AA41" s="58">
        <f>-M41*COS(Y41)</f>
        <v>-263.35588109338136</v>
      </c>
      <c r="AB41" s="58">
        <f>-M41*SIN(Y41)</f>
        <v>-817.80488601714035</v>
      </c>
      <c r="AC41" s="64"/>
      <c r="AD41" s="22">
        <v>0</v>
      </c>
      <c r="AE41" s="22">
        <v>0</v>
      </c>
      <c r="AF41" s="22">
        <f t="shared" ref="AF41:AG43" si="0">AA41-AD41</f>
        <v>-263.35588109338136</v>
      </c>
      <c r="AG41" s="22">
        <f t="shared" si="0"/>
        <v>-817.80488601714035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720965.28</v>
      </c>
      <c r="D42" s="60">
        <v>461632.41</v>
      </c>
      <c r="E42" s="79"/>
      <c r="F42" s="72">
        <f>IF(C43=0,C42-$C$42,C42-C43)</f>
        <v>15.380000000004657</v>
      </c>
      <c r="G42" s="72">
        <f>IF(D43=0,D42-$D$42,D42-D43)</f>
        <v>6.9999999948777258E-2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15.380159296968808</v>
      </c>
      <c r="N42" s="36">
        <f>IF(F42=0,,ATAN(G42/F42))</f>
        <v>4.5513339796141574E-3</v>
      </c>
      <c r="O42" s="36">
        <f>ABS(DEGREES(N42))</f>
        <v>0.2607722281863723</v>
      </c>
      <c r="P42" s="37" t="str">
        <f>TEXT(INT(O42),"00")</f>
        <v>00</v>
      </c>
      <c r="Q42" s="38" t="str">
        <f>TEXT((O42-P42)*60,"00")</f>
        <v>16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16</v>
      </c>
      <c r="U42" s="40" t="str">
        <f>IF(L42="",IF(G42&gt;0,"W","E"),"")</f>
        <v>W</v>
      </c>
      <c r="V42" s="44"/>
      <c r="W42" s="22">
        <f>IF(S42="due",90*(I42+K42),S42+T42/60)</f>
        <v>0.26666666666666666</v>
      </c>
      <c r="X42" s="22">
        <f>IF(R42="",W42,IF(R42="N",IF(U42="E",180+W42,180-W42),IF(U42="E",360-W42,W42)))</f>
        <v>0.26666666666666666</v>
      </c>
      <c r="Y42" s="22">
        <f>RADIANS(X42)</f>
        <v>4.6542113386515453E-3</v>
      </c>
      <c r="Z42" s="64"/>
      <c r="AA42" s="58">
        <f>-M42*COS(Y42)</f>
        <v>-15.379992717200496</v>
      </c>
      <c r="AB42" s="58">
        <f>-M42*SIN(Y42)</f>
        <v>-7.1582253357550446E-2</v>
      </c>
      <c r="AC42" s="64"/>
      <c r="AD42" s="82">
        <f>$AA$40/$M$40*M42</f>
        <v>1.2787684128731891E-4</v>
      </c>
      <c r="AE42" s="82">
        <f>$AB$40/$M$40*M42</f>
        <v>-1.3374514863878094E-4</v>
      </c>
      <c r="AF42" s="22">
        <f t="shared" si="0"/>
        <v>-15.380120594041783</v>
      </c>
      <c r="AG42" s="22">
        <f t="shared" si="0"/>
        <v>-7.144850820891166E-2</v>
      </c>
      <c r="AH42" s="63"/>
      <c r="AI42" s="38">
        <f>A42</f>
        <v>1</v>
      </c>
      <c r="AJ42" s="82">
        <f t="shared" ref="AJ42:AK44" si="1">AJ41+AF41</f>
        <v>720965.26411890658</v>
      </c>
      <c r="AK42" s="82">
        <f t="shared" si="1"/>
        <v>461632.4151139828</v>
      </c>
      <c r="AL42" s="66"/>
      <c r="AM42" s="9" t="str">
        <f>IF(A43=0,A42&amp;" - 1",A42&amp;" - "&amp;A43)</f>
        <v>1 - 2</v>
      </c>
      <c r="AN42" s="18">
        <f>F42</f>
        <v>15.380000000004657</v>
      </c>
      <c r="AO42" s="18">
        <f>AN42*G42</f>
        <v>1.0765999992125201</v>
      </c>
      <c r="AP42" s="9" t="str">
        <f>D42&amp;","&amp;C42</f>
        <v>461632.41,720965.28</v>
      </c>
    </row>
    <row r="43" spans="1:44">
      <c r="A43" s="20">
        <f>A42+1</f>
        <v>2</v>
      </c>
      <c r="B43" s="44"/>
      <c r="C43" s="60">
        <v>720949.9</v>
      </c>
      <c r="D43" s="60">
        <v>461632.34</v>
      </c>
      <c r="E43" s="79"/>
      <c r="F43" s="72">
        <f>IF(C44=0,C43-$C$42,C43-C44)</f>
        <v>-0.71999999997206032</v>
      </c>
      <c r="G43" s="72">
        <f>IF(D44=0,D43-$D$42,D43-D44)</f>
        <v>21.17000000004191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21.182240202625742</v>
      </c>
      <c r="N43" s="36">
        <f>IF(F43=0,,ATAN(G43/F43))</f>
        <v>-1.5367990389888042</v>
      </c>
      <c r="O43" s="36">
        <f>ABS(DEGREES(N43))</f>
        <v>88.052098893819334</v>
      </c>
      <c r="P43" s="37" t="str">
        <f>TEXT(INT(O43),"00")</f>
        <v>88</v>
      </c>
      <c r="Q43" s="38" t="str">
        <f>TEXT((O43-P43)*60,"00")</f>
        <v>03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03</v>
      </c>
      <c r="U43" s="40" t="str">
        <f>IF(L43="",IF(G43&gt;0,"W","E"),"")</f>
        <v>W</v>
      </c>
      <c r="V43" s="44"/>
      <c r="W43" s="22">
        <f>IF(S43="due",90*(I43+K43),S43+T43/60)</f>
        <v>88.05</v>
      </c>
      <c r="X43" s="22">
        <f>IF(R43="",W43,IF(R43="N",IF(U43="E",180+W43,180-W43),IF(U43="E",360-W43,W43)))</f>
        <v>91.95</v>
      </c>
      <c r="Y43" s="22">
        <f>RADIANS(X43)</f>
        <v>1.6048302472087861</v>
      </c>
      <c r="Z43" s="64"/>
      <c r="AA43" s="58">
        <f>-M43*COS(Y43)</f>
        <v>0.72077551179584931</v>
      </c>
      <c r="AB43" s="58">
        <f>-M43*SIN(Y43)</f>
        <v>-21.169973610359786</v>
      </c>
      <c r="AC43" s="64"/>
      <c r="AD43" s="82">
        <f>$AA$40/$M$40*M43</f>
        <v>1.7611767968065743E-4</v>
      </c>
      <c r="AE43" s="82">
        <f>$AB$40/$M$40*M43</f>
        <v>-1.8419977385805659E-4</v>
      </c>
      <c r="AF43" s="22">
        <f t="shared" si="0"/>
        <v>0.72059939411616869</v>
      </c>
      <c r="AG43" s="22">
        <f t="shared" si="0"/>
        <v>-21.169789410585928</v>
      </c>
      <c r="AH43" s="64"/>
      <c r="AI43" s="25">
        <f>A43</f>
        <v>2</v>
      </c>
      <c r="AJ43" s="82">
        <f t="shared" si="1"/>
        <v>720949.88399831252</v>
      </c>
      <c r="AK43" s="82">
        <f t="shared" si="1"/>
        <v>461632.34366547462</v>
      </c>
      <c r="AL43" s="66"/>
      <c r="AM43" s="9" t="str">
        <f>IF(A44=0,A43&amp;" - 1",A43&amp;" - "&amp;A44)</f>
        <v>2 - 3</v>
      </c>
      <c r="AN43" s="18">
        <f>AN42+F42+F43</f>
        <v>30.040000000037253</v>
      </c>
      <c r="AO43" s="18">
        <f>AN43*G43</f>
        <v>635.94680000204755</v>
      </c>
      <c r="AP43" s="9" t="str">
        <f>D43&amp;","&amp;C43</f>
        <v>461632.34,720949.9</v>
      </c>
    </row>
    <row r="44" spans="1:44" s="46" customFormat="1">
      <c r="A44" s="20">
        <f>A43+1</f>
        <v>3</v>
      </c>
      <c r="B44" s="44"/>
      <c r="C44" s="60">
        <v>720950.62</v>
      </c>
      <c r="D44" s="60">
        <v>461611.17</v>
      </c>
      <c r="E44" s="79"/>
      <c r="F44" s="72">
        <f>IF(C45=0,C44-$C$42,C44-C45)</f>
        <v>-15.520000000018626</v>
      </c>
      <c r="G44" s="72">
        <f>IF(D45=0,D44-$D$42,D44-D45)</f>
        <v>-0.13000000000465661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15.52054444923178</v>
      </c>
      <c r="N44" s="22">
        <f>IF(F44=0,,ATAN(G44/F44))</f>
        <v>8.3760927686841145E-3</v>
      </c>
      <c r="O44" s="22">
        <f>ABS(DEGREES(N44))</f>
        <v>0.47991476445564829</v>
      </c>
      <c r="P44" s="24" t="str">
        <f>TEXT(INT(O44),"00")</f>
        <v>00</v>
      </c>
      <c r="Q44" s="25" t="str">
        <f>TEXT((O44-P44)*60,"00")</f>
        <v>29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29</v>
      </c>
      <c r="U44" s="24" t="str">
        <f>IF(L44="",IF(G44&gt;0,"W","E"),"")</f>
        <v>E</v>
      </c>
      <c r="V44" s="44"/>
      <c r="W44" s="22">
        <f>IF(S44="due",90*(I44+K44),S44+T44/60)</f>
        <v>0.48333333333333334</v>
      </c>
      <c r="X44" s="22">
        <f>IF(R44="",W44,IF(R44="N",IF(U44="E",180+W44,180-W44),IF(U44="E",360-W44,W44)))</f>
        <v>180.48333333333332</v>
      </c>
      <c r="Y44" s="22">
        <f>RADIANS(X44)</f>
        <v>3.1500284116410988</v>
      </c>
      <c r="Z44" s="64"/>
      <c r="AA44" s="58">
        <f>-M44*COS(Y44)</f>
        <v>15.519992215906711</v>
      </c>
      <c r="AB44" s="58">
        <f>-M44*SIN(Y44)</f>
        <v>0.13092600495899689</v>
      </c>
      <c r="AC44" s="64"/>
      <c r="AD44" s="82">
        <f>$AA$40/$M$40*M44</f>
        <v>1.2904406000647525E-4</v>
      </c>
      <c r="AE44" s="82">
        <f>$AB$40/$M$40*M44</f>
        <v>-1.3496593138189527E-4</v>
      </c>
      <c r="AF44" s="22">
        <f>AA44-AD44</f>
        <v>15.519863171846705</v>
      </c>
      <c r="AG44" s="22">
        <f>AB44-AE44</f>
        <v>0.1310609708903788</v>
      </c>
      <c r="AH44" s="64"/>
      <c r="AI44" s="25">
        <f>A44</f>
        <v>3</v>
      </c>
      <c r="AJ44" s="82">
        <f t="shared" si="1"/>
        <v>720950.60459770658</v>
      </c>
      <c r="AK44" s="82">
        <f t="shared" si="1"/>
        <v>461611.17387606401</v>
      </c>
      <c r="AL44" s="66"/>
      <c r="AM44" s="9" t="str">
        <f>IF(A45=0,A44&amp;" - 1",A44&amp;" - "&amp;A45)</f>
        <v>3 - 4</v>
      </c>
      <c r="AN44" s="18">
        <f>AN43+F43+F44</f>
        <v>13.800000000046566</v>
      </c>
      <c r="AO44" s="18">
        <f>AN44*G44</f>
        <v>-1.7940000000703149</v>
      </c>
      <c r="AP44" s="9" t="str">
        <f>D44&amp;","&amp;C44</f>
        <v>461611.17,720950.62</v>
      </c>
    </row>
    <row r="45" spans="1:44" s="46" customFormat="1">
      <c r="A45" s="20">
        <f>A44+1</f>
        <v>4</v>
      </c>
      <c r="B45" s="44"/>
      <c r="C45" s="60">
        <v>720966.14</v>
      </c>
      <c r="D45" s="60">
        <v>461611.3</v>
      </c>
      <c r="E45" s="79"/>
      <c r="F45" s="72">
        <f>IF(C46=0,C45-$C$42,C45-C46)</f>
        <v>0.85999999998603016</v>
      </c>
      <c r="G45" s="72">
        <f>IF(D46=0,D45-$D$42,D45-D46)</f>
        <v>-21.10999999998603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21.127510501698634</v>
      </c>
      <c r="N45" s="22">
        <f>IF(F45=0,,ATAN(G45/F45))</f>
        <v>-1.5300798558065591</v>
      </c>
      <c r="O45" s="22">
        <f>ABS(DEGREES(N45))</f>
        <v>87.667118055701408</v>
      </c>
      <c r="P45" s="24" t="str">
        <f>TEXT(INT(O45),"00")</f>
        <v>87</v>
      </c>
      <c r="Q45" s="25" t="str">
        <f>TEXT((O45-P45)*60,"00")</f>
        <v>40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40</v>
      </c>
      <c r="U45" s="24" t="str">
        <f>IF(L45="",IF(G45&gt;0,"W","E"),"")</f>
        <v>E</v>
      </c>
      <c r="V45" s="44"/>
      <c r="W45" s="22">
        <f>IF(S45="due",90*(I45+K45),S45+T45/60)</f>
        <v>87.666666666666671</v>
      </c>
      <c r="X45" s="22">
        <f>IF(R45="",W45,IF(R45="N",IF(U45="E",180+W45,180-W45),IF(U45="E",360-W45,W45)))</f>
        <v>272.33333333333331</v>
      </c>
      <c r="Y45" s="22">
        <f>RADIANS(X45)</f>
        <v>4.7531133295978902</v>
      </c>
      <c r="Z45" s="64"/>
      <c r="AA45" s="58">
        <f>-M45*COS(Y45)</f>
        <v>-0.86016630928619509</v>
      </c>
      <c r="AB45" s="58">
        <f>-M45*SIN(Y45)</f>
        <v>21.109993224057533</v>
      </c>
      <c r="AC45" s="64"/>
      <c r="AD45" s="82">
        <f>$AA$40/$M$40*M45</f>
        <v>1.7566263489574824E-4</v>
      </c>
      <c r="AE45" s="82">
        <f>$AB$40/$M$40*M45</f>
        <v>-1.8372384692881506E-4</v>
      </c>
      <c r="AF45" s="22">
        <f>AA45-AD45</f>
        <v>-0.86034197192109085</v>
      </c>
      <c r="AG45" s="22">
        <f>AB45-AE45</f>
        <v>21.11017694790446</v>
      </c>
      <c r="AH45" s="64"/>
      <c r="AI45" s="25">
        <f>A45</f>
        <v>4</v>
      </c>
      <c r="AJ45" s="82">
        <f t="shared" ref="AJ45" si="2">AJ44+AF44</f>
        <v>720966.12446087843</v>
      </c>
      <c r="AK45" s="82">
        <f t="shared" ref="AK45" si="3">AK44+AG44</f>
        <v>461611.3049370349</v>
      </c>
      <c r="AL45" s="66"/>
      <c r="AM45" s="9" t="str">
        <f>IF(A46=0,A45&amp;" - 1",A45&amp;" - "&amp;A46)</f>
        <v>4 - 1</v>
      </c>
      <c r="AN45" s="18">
        <f>AN44+F44+F45</f>
        <v>-0.85999999998603016</v>
      </c>
      <c r="AO45" s="18">
        <f>AN45*G45</f>
        <v>18.154599999693083</v>
      </c>
      <c r="AP45" s="9" t="str">
        <f>D45&amp;","&amp;C45</f>
        <v>461611.3,720966.14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3576</vt:lpstr>
      <vt:lpstr>3577</vt:lpstr>
      <vt:lpstr>3578</vt:lpstr>
      <vt:lpstr>3579</vt:lpstr>
      <vt:lpstr>3580</vt:lpstr>
      <vt:lpstr>3581</vt:lpstr>
      <vt:lpstr>3582</vt:lpstr>
      <vt:lpstr>3583</vt:lpstr>
      <vt:lpstr>3584</vt:lpstr>
      <vt:lpstr>3585</vt:lpstr>
      <vt:lpstr>'3576'!Print_Area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2007-05-18T02:07:52Z</dcterms:modified>
</cp:coreProperties>
</file>