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86" sheetId="2" r:id="rId1"/>
    <sheet name="3587" sheetId="4" r:id="rId2"/>
    <sheet name="3588" sheetId="5" r:id="rId3"/>
    <sheet name="3589" sheetId="6" r:id="rId4"/>
    <sheet name="3590" sheetId="7" r:id="rId5"/>
    <sheet name="3591" sheetId="8" r:id="rId6"/>
    <sheet name="3592" sheetId="9" r:id="rId7"/>
    <sheet name="3593" sheetId="10" r:id="rId8"/>
    <sheet name="3594" sheetId="11" r:id="rId9"/>
    <sheet name="3595" sheetId="3" r:id="rId10"/>
  </sheets>
  <definedNames>
    <definedName name="_xlnm.Print_Area" localSheetId="0">'3586'!$A$1:$AJ$43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<sst xmlns="http://schemas.openxmlformats.org/spreadsheetml/2006/main" count="930" uniqueCount="97">
  <si>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</si>
  <si>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</si>
  <si>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</si>
  <si>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</si>
  <si>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</si>
  <si>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</si>
  <si>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</si>
  <si>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</si>
  <si>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</si>
  <si>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</si>
  <si>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</si>
  <si>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</si>
  <si>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</si>
  <si>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</si>
  <si>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</si>
  <si>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</si>
  <si>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</si>
  <si>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</si>
  <si>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</si>
  <si>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</si>
  <si>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</si>
  <si>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</si>
  <si>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</si>
  <si>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</si>
  <si>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</si>
  <si>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</si>
  <si>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</si>
  <si>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</si>
  <si>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</si>
  <si>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</si>
  <si>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</si>
  <si>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</si>
  <si>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</si>
  <si>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</si>
  <si>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</si>
  <si>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</si>
  <si>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</si>
  <si>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</si>
  <si>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</si>
  <si>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</si>
  <si>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</si>
  <si>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</si>
  <si>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</si>
  <si>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</si>
  <si>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</si>
  <si>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</si>
  <si>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</si>
  <si>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</si>
  <si>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</si>
  <si>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</si>
  <si>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</si>
  <si>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</si>
  <si>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</si>
  <si>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</si>
  <si>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</si>
  <si>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</si>
  <si>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</si>
  <si>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3586</t>
  </si>
  <si>
    <t>Hapitan, Jose Jr.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</si>
  <si>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</si>
  <si>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</si>
  <si>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</si>
  <si>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</si>
  <si>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</si>
  <si>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</si>
  <si>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</si>
  <si>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July 1, 1970</t>
  </si>
  <si>
    <t>341.20</t>
  </si>
  <si>
    <t>BLLM 1</t>
  </si>
  <si>
    <t>3587</t>
  </si>
  <si>
    <t>Bayogos, Romeo</t>
  </si>
  <si>
    <t>347.62</t>
  </si>
  <si>
    <t>3588</t>
  </si>
  <si>
    <t>Bayogos, Pilar</t>
  </si>
  <si>
    <t>332</t>
  </si>
  <si>
    <t>3589</t>
  </si>
  <si>
    <t>Bayogos, Teodoro</t>
  </si>
  <si>
    <t>332.74</t>
  </si>
  <si>
    <t>3590</t>
  </si>
  <si>
    <t>Bayogos, Claudia</t>
  </si>
  <si>
    <t xml:space="preserve">Poblacion </t>
  </si>
  <si>
    <t>339.62</t>
  </si>
  <si>
    <t>3591</t>
  </si>
  <si>
    <t>Solis, Alejo</t>
  </si>
  <si>
    <t>322.83</t>
  </si>
  <si>
    <t>3592</t>
  </si>
  <si>
    <t>Conlo, Solidad</t>
  </si>
  <si>
    <t>325.68</t>
  </si>
  <si>
    <t>3593</t>
  </si>
  <si>
    <t>Solito, Salvador</t>
  </si>
  <si>
    <t>333.66</t>
  </si>
  <si>
    <t>3594</t>
  </si>
  <si>
    <t>Solito, Pricioso</t>
  </si>
  <si>
    <t>344.44</t>
  </si>
  <si>
    <t>3595</t>
  </si>
  <si>
    <t>Lagnaoba,Francisca</t>
  </si>
  <si>
    <t>338.22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</si>
</sst>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682.39300000036644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341.19650000018322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1.8875915161091596E-3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39562.319215248237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74.67749810830496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1.4931513488254389E-3</v>
      </c>
      <c r="AB40" s="91">
        <f>SUM(AB42:AB65536)</f>
        <v>1.1547730431509251E-3</v>
      </c>
      <c r="AC40" s="91"/>
      <c r="AD40" s="91">
        <f>SUM(AD42:AD65536)</f>
        <v>1.4931513488254387E-3</v>
      </c>
      <c r="AE40" s="91">
        <f>SUM(AE42:AE65536)</f>
        <v>1.1547730431509251E-3</v>
      </c>
      <c r="AF40" s="91">
        <f>SUM(AF42:AF65536)</f>
        <v>4.1078251911130792E-15</v>
      </c>
      <c r="AG40" s="91">
        <f>SUM(AG42:AG65536)</f>
        <v>0</v>
      </c>
      <c r="AH40" s="92"/>
      <c r="AI40" s="93">
        <v>1</v>
      </c>
      <c r="AJ40" s="92">
        <f>AJ44+AF44</f>
        <v>720966.012901754</v>
      </c>
      <c r="AK40" s="92">
        <f>AK44+AG44</f>
        <v>461653.84550310724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263.3399999999674</v>
      </c>
      <c r="G41" s="72">
        <f>IF(D42=0,D41-$D$41,D41-D42)</f>
        <v>817.80999999999767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859.16305303474212</v>
      </c>
      <c r="N41" s="36">
        <f>IF(F41=0,,ATAN(G41/F41))</f>
        <v>1.2592744744247879</v>
      </c>
      <c r="O41" s="36">
        <f>ABS(DEGREES(N41))</f>
        <v>72.151112633095266</v>
      </c>
      <c r="P41" s="37" t="str">
        <f>TEXT(INT(O41),"00")</f>
        <v>72</v>
      </c>
      <c r="Q41" s="38" t="str">
        <f>TEXT((O41-P41)*60,"00")</f>
        <v>09</v>
      </c>
      <c r="R41" s="39" t="str">
        <f>IF(L41="",IF(F41&gt;0,"S","N"),"")</f>
        <v>S</v>
      </c>
      <c r="S41" s="25" t="str">
        <f>IF(L41="",IF(INT(Q41)=60,INT(P41+1),P41),"due")</f>
        <v>72</v>
      </c>
      <c r="T41" s="38" t="str">
        <f>IF(L41="",IF(INT(Q41)=60,"00",Q41),L41)</f>
        <v>09</v>
      </c>
      <c r="U41" s="40" t="str">
        <f>IF(L41="",IF(G41&gt;0,"W","E"),"")</f>
        <v>W</v>
      </c>
      <c r="V41" s="41"/>
      <c r="W41" s="22">
        <f>IF(S41="due",90*(I41+K41),S41+T41/60)</f>
        <v>72.150000000000006</v>
      </c>
      <c r="X41" s="22">
        <f>IF(R41="",W41,IF(R41="N",IF(U41="E",180+W41,180-W41),IF(U41="E",360-W41,W41)))</f>
        <v>72.150000000000006</v>
      </c>
      <c r="Y41" s="22">
        <f>RADIANS(X41)</f>
        <v>1.2592550553139088</v>
      </c>
      <c r="Z41" s="64"/>
      <c r="AA41" s="58">
        <f>-M41*COS(Y41)</f>
        <v>-263.35588109338136</v>
      </c>
      <c r="AB41" s="58">
        <f>-M41*SIN(Y41)</f>
        <v>-817.80488601714035</v>
      </c>
      <c r="AC41" s="64"/>
      <c r="AD41" s="22">
        <v>0</v>
      </c>
      <c r="AE41" s="22">
        <v>0</v>
      </c>
      <c r="AF41" s="22">
        <f t="shared" ref="AF41:AG43" si="0">AA41-AD41</f>
        <v>-263.35588109338136</v>
      </c>
      <c r="AG41" s="22">
        <f t="shared" si="0"/>
        <v>-817.80488601714035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720965.28</v>
      </c>
      <c r="D42" s="60">
        <v>461632.41</v>
      </c>
      <c r="E42" s="79"/>
      <c r="F42" s="72">
        <f>IF(C43=0,C42-$C$42,C42-C43)</f>
        <v>-16.729999999981374</v>
      </c>
      <c r="G42" s="72">
        <f>IF(D43=0,D42-$D$42,D42-D43)</f>
        <v>-0.28000000002793968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16.732342932159632</v>
      </c>
      <c r="N42" s="36">
        <f>IF(F42=0,,ATAN(G42/F42))</f>
        <v>1.6734839276029107E-2</v>
      </c>
      <c r="O42" s="36">
        <f>ABS(DEGREES(N42))</f>
        <v>0.95883566134623388</v>
      </c>
      <c r="P42" s="37" t="str">
        <f>TEXT(INT(O42),"00")</f>
        <v>00</v>
      </c>
      <c r="Q42" s="38" t="str">
        <f>TEXT((O42-P42)*60,"00")</f>
        <v>58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58</v>
      </c>
      <c r="U42" s="40" t="str">
        <f>IF(L42="",IF(G42&gt;0,"W","E"),"")</f>
        <v>E</v>
      </c>
      <c r="V42" s="44"/>
      <c r="W42" s="22">
        <f>IF(S42="due",90*(I42+K42),S42+T42/60)</f>
        <v>0.96666666666666667</v>
      </c>
      <c r="X42" s="22">
        <f>IF(R42="",W42,IF(R42="N",IF(U42="E",180+W42,180-W42),IF(U42="E",360-W42,W42)))</f>
        <v>180.96666666666667</v>
      </c>
      <c r="Y42" s="22">
        <f>RADIANS(X42)</f>
        <v>3.158464169692405</v>
      </c>
      <c r="Z42" s="64"/>
      <c r="AA42" s="58">
        <f>-M42*COS(Y42)</f>
        <v>16.729961574207206</v>
      </c>
      <c r="AB42" s="58">
        <f>-M42*SIN(Y42)</f>
        <v>0.28228660071426737</v>
      </c>
      <c r="AC42" s="64"/>
      <c r="AD42" s="82">
        <f>$AA$40/$M$40*M42</f>
        <v>3.3455754478986044E-4</v>
      </c>
      <c r="AE42" s="82">
        <f>$AB$40/$M$40*M42</f>
        <v>2.5874003623945759E-4</v>
      </c>
      <c r="AF42" s="22">
        <f t="shared" si="0"/>
        <v>16.729627016662416</v>
      </c>
      <c r="AG42" s="22">
        <f t="shared" si="0"/>
        <v>0.28202786067802793</v>
      </c>
      <c r="AH42" s="63"/>
      <c r="AI42" s="38">
        <f>A42</f>
        <v>1</v>
      </c>
      <c r="AJ42" s="82">
        <f t="shared" ref="AJ42:AK44" si="1">AJ41+AF41</f>
        <v>720965.26411890658</v>
      </c>
      <c r="AK42" s="82">
        <f t="shared" si="1"/>
        <v>461632.4151139828</v>
      </c>
      <c r="AL42" s="66"/>
      <c r="AM42" s="9" t="str">
        <f>IF(A43=0,A42&amp;" - 1",A42&amp;" - "&amp;A43)</f>
        <v>1 - 2</v>
      </c>
      <c r="AN42" s="18">
        <f>F42</f>
        <v>-16.729999999981374</v>
      </c>
      <c r="AO42" s="18">
        <f>AN42*G42</f>
        <v>4.6844000004622153</v>
      </c>
      <c r="AP42" s="9" t="str">
        <f>D42&amp;","&amp;C42</f>
        <v>461632.41,720965.28</v>
      </c>
    </row>
    <row r="43" spans="1:44">
      <c r="A43" s="20">
        <f>A42+1</f>
        <v>2</v>
      </c>
      <c r="B43" s="44"/>
      <c r="C43" s="60">
        <v>720982.01</v>
      </c>
      <c r="D43" s="60">
        <v>461632.69</v>
      </c>
      <c r="E43" s="79"/>
      <c r="F43" s="72">
        <f>IF(C44=0,C43-$C$42,C43-C44)</f>
        <v>0.7099999999627471</v>
      </c>
      <c r="G43" s="72">
        <f>IF(D44=0,D43-$D$42,D43-D44)</f>
        <v>-21.21999999997206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21.231874622810896</v>
      </c>
      <c r="N43" s="36">
        <f>IF(F43=0,,ATAN(G43/F43))</f>
        <v>-1.53734980331079</v>
      </c>
      <c r="O43" s="36">
        <f>ABS(DEGREES(N43))</f>
        <v>88.083655364975499</v>
      </c>
      <c r="P43" s="37" t="str">
        <f>TEXT(INT(O43),"00")</f>
        <v>88</v>
      </c>
      <c r="Q43" s="38" t="str">
        <f>TEXT((O43-P43)*60,"00")</f>
        <v>05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05</v>
      </c>
      <c r="U43" s="40" t="str">
        <f>IF(L43="",IF(G43&gt;0,"W","E"),"")</f>
        <v>E</v>
      </c>
      <c r="V43" s="44"/>
      <c r="W43" s="22">
        <f>IF(S43="due",90*(I43+K43),S43+T43/60)</f>
        <v>88.083333333333329</v>
      </c>
      <c r="X43" s="22">
        <f>IF(R43="",W43,IF(R43="N",IF(U43="E",180+W43,180-W43),IF(U43="E",360-W43,W43)))</f>
        <v>271.91666666666669</v>
      </c>
      <c r="Y43" s="22">
        <f>RADIANS(X43)</f>
        <v>4.7458411243812479</v>
      </c>
      <c r="Z43" s="64"/>
      <c r="AA43" s="58">
        <f>-M43*COS(Y43)</f>
        <v>-0.7101192672257518</v>
      </c>
      <c r="AB43" s="58">
        <f>-M43*SIN(Y43)</f>
        <v>21.219996009073046</v>
      </c>
      <c r="AC43" s="64"/>
      <c r="AD43" s="82">
        <f>$AA$40/$M$40*M43</f>
        <v>4.2452416101520466E-4</v>
      </c>
      <c r="AE43" s="82">
        <f>$AB$40/$M$40*M43</f>
        <v>3.2831839698785472E-4</v>
      </c>
      <c r="AF43" s="22">
        <f t="shared" si="0"/>
        <v>-0.71054379138676704</v>
      </c>
      <c r="AG43" s="22">
        <f t="shared" si="0"/>
        <v>21.219667690676058</v>
      </c>
      <c r="AH43" s="64"/>
      <c r="AI43" s="25">
        <f>A43</f>
        <v>2</v>
      </c>
      <c r="AJ43" s="82">
        <f t="shared" si="1"/>
        <v>720981.99374592328</v>
      </c>
      <c r="AK43" s="82">
        <f t="shared" si="1"/>
        <v>461632.6971418435</v>
      </c>
      <c r="AL43" s="66"/>
      <c r="AM43" s="9" t="str">
        <f>IF(A44=0,A43&amp;" - 1",A43&amp;" - "&amp;A44)</f>
        <v>2 - 3</v>
      </c>
      <c r="AN43" s="18">
        <f>AN42+F42+F43</f>
        <v>-32.75</v>
      </c>
      <c r="AO43" s="18">
        <f>AN43*G43</f>
        <v>694.95499999908498</v>
      </c>
      <c r="AP43" s="9" t="str">
        <f>D43&amp;","&amp;C43</f>
        <v>461632.69,720982.01</v>
      </c>
    </row>
    <row r="44" spans="1:44" s="46" customFormat="1">
      <c r="A44" s="20">
        <f>A43+1</f>
        <v>3</v>
      </c>
      <c r="B44" s="44"/>
      <c r="C44" s="60">
        <v>720981.3</v>
      </c>
      <c r="D44" s="60">
        <v>461653.91</v>
      </c>
      <c r="E44" s="79"/>
      <c r="F44" s="72">
        <f>IF(C45=0,C44-$C$42,C44-C45)</f>
        <v>15.270000000018626</v>
      </c>
      <c r="G44" s="72">
        <f>IF(D45=0,D44-$D$42,D44-D45)</f>
        <v>6.9999999948777258E-2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15.270160444493099</v>
      </c>
      <c r="N44" s="22">
        <f>IF(F44=0,,ATAN(G44/F44))</f>
        <v>4.5841198177952553E-3</v>
      </c>
      <c r="O44" s="22">
        <f>ABS(DEGREES(N44))</f>
        <v>0.26265071834194809</v>
      </c>
      <c r="P44" s="24" t="str">
        <f>TEXT(INT(O44),"00")</f>
        <v>00</v>
      </c>
      <c r="Q44" s="25" t="str">
        <f>TEXT((O44-P44)*60,"00")</f>
        <v>16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16</v>
      </c>
      <c r="U44" s="24" t="str">
        <f>IF(L44="",IF(G44&gt;0,"W","E"),"")</f>
        <v>W</v>
      </c>
      <c r="V44" s="44"/>
      <c r="W44" s="22">
        <f>IF(S44="due",90*(I44+K44),S44+T44/60)</f>
        <v>0.26666666666666666</v>
      </c>
      <c r="X44" s="22">
        <f>IF(R44="",W44,IF(R44="N",IF(U44="E",180+W44,180-W44),IF(U44="E",360-W44,W44)))</f>
        <v>0.26666666666666666</v>
      </c>
      <c r="Y44" s="22">
        <f>RADIANS(X44)</f>
        <v>4.6542113386515453E-3</v>
      </c>
      <c r="Z44" s="64"/>
      <c r="AA44" s="58">
        <f>-M44*COS(Y44)</f>
        <v>-15.269995056102784</v>
      </c>
      <c r="AB44" s="58">
        <f>-M44*SIN(Y44)</f>
        <v>-7.1070297299429014E-2</v>
      </c>
      <c r="AC44" s="64"/>
      <c r="AD44" s="82">
        <f>$AA$40/$M$40*M44</f>
        <v>3.0532169987012529E-4</v>
      </c>
      <c r="AE44" s="82">
        <f>$AB$40/$M$40*M44</f>
        <v>2.3612962528975152E-4</v>
      </c>
      <c r="AF44" s="22">
        <f>AA44-AD44</f>
        <v>-15.270300377802654</v>
      </c>
      <c r="AG44" s="22">
        <f>AB44-AE44</f>
        <v>-7.1306426924718766E-2</v>
      </c>
      <c r="AH44" s="64"/>
      <c r="AI44" s="25">
        <f>A44</f>
        <v>3</v>
      </c>
      <c r="AJ44" s="82">
        <f t="shared" si="1"/>
        <v>720981.28320213186</v>
      </c>
      <c r="AK44" s="82">
        <f t="shared" si="1"/>
        <v>461653.91680953419</v>
      </c>
      <c r="AL44" s="66"/>
      <c r="AM44" s="9" t="str">
        <f>IF(A45=0,A44&amp;" - 1",A44&amp;" - "&amp;A45)</f>
        <v>3 - 4</v>
      </c>
      <c r="AN44" s="18">
        <f>AN43+F43+F44</f>
        <v>-16.770000000018626</v>
      </c>
      <c r="AO44" s="18">
        <f>AN44*G44</f>
        <v>-1.1738999991422985</v>
      </c>
      <c r="AP44" s="9" t="str">
        <f>D44&amp;","&amp;C44</f>
        <v>461653.91,720981.3</v>
      </c>
    </row>
    <row r="45" spans="1:44" s="46" customFormat="1">
      <c r="A45" s="20">
        <f>A44+1</f>
        <v>4</v>
      </c>
      <c r="B45" s="44"/>
      <c r="C45" s="60">
        <v>720966.03</v>
      </c>
      <c r="D45" s="60">
        <v>461653.84</v>
      </c>
      <c r="E45" s="79"/>
      <c r="F45" s="72">
        <f>IF(C46=0,C45-$C$42,C45-C46)</f>
        <v>0.75</v>
      </c>
      <c r="G45" s="72">
        <f>IF(D46=0,D45-$D$42,D45-D46)</f>
        <v>21.430000000051223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21.443120108841327</v>
      </c>
      <c r="N45" s="22">
        <f>IF(F45=0,,ATAN(G45/F45))</f>
        <v>1.5358129382897867</v>
      </c>
      <c r="O45" s="22">
        <f>ABS(DEGREES(N45))</f>
        <v>87.995599485590731</v>
      </c>
      <c r="P45" s="24" t="str">
        <f>TEXT(INT(O45),"00")</f>
        <v>87</v>
      </c>
      <c r="Q45" s="25" t="str">
        <f>TEXT((O45-P45)*60,"00")</f>
        <v>60</v>
      </c>
      <c r="R45" s="23" t="str">
        <f>IF(L45="",IF(F45&gt;0,"S","N"),"")</f>
        <v>S</v>
      </c>
      <c r="S45" s="25">
        <f>IF(L45="",IF(INT(Q45)=60,INT(P45+1),P45),"due")</f>
        <v>88</v>
      </c>
      <c r="T45" s="25" t="str">
        <f>IF(L45="",IF(INT(Q45)=60,"00",Q45),L45)</f>
        <v>00</v>
      </c>
      <c r="U45" s="24" t="str">
        <f>IF(L45="",IF(G45&gt;0,"W","E"),"")</f>
        <v>W</v>
      </c>
      <c r="V45" s="44"/>
      <c r="W45" s="22">
        <f>IF(S45="due",90*(I45+K45),S45+T45/60)</f>
        <v>88</v>
      </c>
      <c r="X45" s="22">
        <f>IF(R45="",W45,IF(R45="N",IF(U45="E",180+W45,180-W45),IF(U45="E",360-W45,W45)))</f>
        <v>88</v>
      </c>
      <c r="Y45" s="22">
        <f>RADIANS(X45)</f>
        <v>1.5358897417550099</v>
      </c>
      <c r="Z45" s="64"/>
      <c r="AA45" s="58">
        <f>-M45*COS(Y45)</f>
        <v>-0.74835409952984255</v>
      </c>
      <c r="AB45" s="58">
        <f>-M45*SIN(Y45)</f>
        <v>-21.430057539444736</v>
      </c>
      <c r="AC45" s="64"/>
      <c r="AD45" s="82">
        <f>$AA$40/$M$40*M45</f>
        <v>4.2874794315024843E-4</v>
      </c>
      <c r="AE45" s="82">
        <f>$AB$40/$M$40*M45</f>
        <v>3.3158498463386116E-4</v>
      </c>
      <c r="AF45" s="22">
        <f>AA45-AD45</f>
        <v>-0.74878284747299284</v>
      </c>
      <c r="AG45" s="22">
        <f>AB45-AE45</f>
        <v>-21.430389124429368</v>
      </c>
      <c r="AH45" s="64"/>
      <c r="AI45" s="25">
        <f>A45</f>
        <v>4</v>
      </c>
      <c r="AJ45" s="82">
        <f t="shared" ref="AJ45" si="2">AJ44+AF44</f>
        <v>720966.012901754</v>
      </c>
      <c r="AK45" s="82">
        <f t="shared" ref="AK45" si="3">AK44+AG44</f>
        <v>461653.84550310724</v>
      </c>
      <c r="AL45" s="66"/>
      <c r="AM45" s="9" t="str">
        <f>IF(A46=0,A45&amp;" - 1",A45&amp;" - "&amp;A46)</f>
        <v>4 - 1</v>
      </c>
      <c r="AN45" s="18">
        <f>AN44+F44+F45</f>
        <v>-0.75</v>
      </c>
      <c r="AO45" s="18">
        <f>AN45*G45</f>
        <v>-16.072500000038417</v>
      </c>
      <c r="AP45" s="9" t="str">
        <f>D45&amp;","&amp;C45</f>
        <v>461653.84,720966.03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95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676.43229999866844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338.21614999933422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2.7027579696108344E-3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27460.152913042075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27000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27000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74.218147132456636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-1.3757326332353159E-4</v>
      </c>
      <c r="AB40" s="91">
        <f>SUM(AB42:AB65536)</f>
        <v>-2.6992543858468387E-3</v>
      </c>
      <c r="AC40" s="91"/>
      <c r="AD40" s="91">
        <f>SUM(AD42:AD65536)</f>
        <v>-1.3757326332353159E-4</v>
      </c>
      <c r="AE40" s="91">
        <f>SUM(AE42:AE65536)</f>
        <v>-2.6992543858468387E-3</v>
      </c>
      <c r="AF40" s="91">
        <f>SUM(AF42:AF65536)</f>
        <v>0</v>
      </c>
      <c r="AG40" s="91">
        <f>SUM(AG42:AG65536)</f>
        <v>3.5527136788005009E-15</v>
      </c>
      <c r="AH40" s="92"/>
      <c r="AI40" s="93">
        <v>1</v>
      </c>
      <c r="AJ40" s="92">
        <f>AJ44+AF44</f>
        <v>721045.40786789439</v>
      </c>
      <c r="AK40" s="92">
        <f>AK44+AG44</f>
        <v>461633.34908915812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166.61999999999534</v>
      </c>
      <c r="G41" s="72">
        <f>IF(D42=0,D41-$D$41,D41-D42)</f>
        <v>815.27999999996973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832.13202245794457</v>
      </c>
      <c r="N41" s="36">
        <f>IF(F41=0,,ATAN(G41/F41))</f>
        <v>1.3692009528438427</v>
      </c>
      <c r="O41" s="36">
        <f>ABS(DEGREES(N41))</f>
        <v>78.449435903243042</v>
      </c>
      <c r="P41" s="37" t="str">
        <f>TEXT(INT(O41),"00")</f>
        <v>78</v>
      </c>
      <c r="Q41" s="38" t="str">
        <f>TEXT((O41-P41)*60,"00")</f>
        <v>27</v>
      </c>
      <c r="R41" s="39" t="str">
        <f>IF(L41="",IF(F41&gt;0,"S","N"),"")</f>
        <v>S</v>
      </c>
      <c r="S41" s="25" t="str">
        <f>IF(L41="",IF(INT(Q41)=60,INT(P41+1),P41),"due")</f>
        <v>78</v>
      </c>
      <c r="T41" s="38" t="str">
        <f>IF(L41="",IF(INT(Q41)=60,"00",Q41),L41)</f>
        <v>27</v>
      </c>
      <c r="U41" s="40" t="str">
        <f>IF(L41="",IF(G41&gt;0,"W","E"),"")</f>
        <v>W</v>
      </c>
      <c r="V41" s="41"/>
      <c r="W41" s="22">
        <f>IF(S41="due",90*(I41+K41),S41+T41/60)</f>
        <v>78.45</v>
      </c>
      <c r="X41" s="22">
        <f>IF(R41="",W41,IF(R41="N",IF(U41="E",180+W41,180-W41),IF(U41="E",360-W41,W41)))</f>
        <v>78.45</v>
      </c>
      <c r="Y41" s="22">
        <f>RADIANS(X41)</f>
        <v>1.3692107981895516</v>
      </c>
      <c r="Z41" s="64"/>
      <c r="AA41" s="58">
        <f>-M41*COS(Y41)</f>
        <v>-166.6119732784706</v>
      </c>
      <c r="AB41" s="58">
        <f>-M41*SIN(Y41)</f>
        <v>-815.28164039195894</v>
      </c>
      <c r="AC41" s="64"/>
      <c r="AD41" s="22">
        <v>0</v>
      </c>
      <c r="AE41" s="22">
        <v>0</v>
      </c>
      <c r="AF41" s="22">
        <f t="shared" ref="AF41:AG43" si="0">AA41-AD41</f>
        <v>-166.6119732784706</v>
      </c>
      <c r="AG41" s="22">
        <f t="shared" si="0"/>
        <v>-815.28164039195894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721062</v>
      </c>
      <c r="D42" s="60">
        <v>461634.94</v>
      </c>
      <c r="E42" s="79"/>
      <c r="F42" s="72">
        <f>IF(C43=0,C42-$C$42,C42-C43)</f>
        <v>-8.999999996740371E-2</v>
      </c>
      <c r="G42" s="72">
        <f>IF(D43=0,D42-$D$42,D42-D43)</f>
        <v>-20.080000000016298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20.0802016922303</v>
      </c>
      <c r="N42" s="36">
        <f>IF(F42=0,,ATAN(G42/F42))</f>
        <v>1.5663142850964111</v>
      </c>
      <c r="O42" s="36">
        <f>ABS(DEGREES(N42))</f>
        <v>89.743197927075144</v>
      </c>
      <c r="P42" s="37" t="str">
        <f>TEXT(INT(O42),"00")</f>
        <v>89</v>
      </c>
      <c r="Q42" s="38" t="str">
        <f>TEXT((O42-P42)*60,"00")</f>
        <v>45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45</v>
      </c>
      <c r="U42" s="40" t="str">
        <f>IF(L42="",IF(G42&gt;0,"W","E"),"")</f>
        <v>E</v>
      </c>
      <c r="V42" s="44"/>
      <c r="W42" s="22">
        <f>IF(S42="due",90*(I42+K42),S42+T42/60)</f>
        <v>89.75</v>
      </c>
      <c r="X42" s="22">
        <f>IF(R42="",W42,IF(R42="N",IF(U42="E",180+W42,180-W42),IF(U42="E",360-W42,W42)))</f>
        <v>269.75</v>
      </c>
      <c r="Y42" s="22">
        <f>RADIANS(X42)</f>
        <v>4.7080256572547041</v>
      </c>
      <c r="Z42" s="64"/>
      <c r="AA42" s="58">
        <f>-M42*COS(Y42)</f>
        <v>8.7616130483290519E-2</v>
      </c>
      <c r="AB42" s="58">
        <f>-M42*SIN(Y42)</f>
        <v>20.080010543182684</v>
      </c>
      <c r="AC42" s="64"/>
      <c r="AD42" s="82">
        <f>$AA$40/$M$40*M42</f>
        <v>-3.7221339816859217E-5</v>
      </c>
      <c r="AE42" s="82">
        <f>$AB$40/$M$40*M42</f>
        <v>-7.3030080351788572E-4</v>
      </c>
      <c r="AF42" s="22">
        <f t="shared" si="0"/>
        <v>8.7653351823107378E-2</v>
      </c>
      <c r="AG42" s="22">
        <f t="shared" si="0"/>
        <v>20.080740843986202</v>
      </c>
      <c r="AH42" s="63"/>
      <c r="AI42" s="38">
        <f>A42</f>
        <v>1</v>
      </c>
      <c r="AJ42" s="82">
        <f t="shared" ref="AJ42:AK44" si="1">AJ41+AF41</f>
        <v>721062.00802672154</v>
      </c>
      <c r="AK42" s="82">
        <f t="shared" si="1"/>
        <v>461634.938359608</v>
      </c>
      <c r="AL42" s="66"/>
      <c r="AM42" s="9" t="str">
        <f>IF(A43=0,A42&amp;" - 1",A42&amp;" - "&amp;A43)</f>
        <v>1 - 2</v>
      </c>
      <c r="AN42" s="18">
        <f>F42</f>
        <v>-8.999999996740371E-2</v>
      </c>
      <c r="AO42" s="18">
        <f>AN42*G42</f>
        <v>1.8071999993469334</v>
      </c>
      <c r="AP42" s="9" t="str">
        <f>D42&amp;","&amp;C42</f>
        <v>461634.94,721062</v>
      </c>
    </row>
    <row r="43" spans="1:44">
      <c r="A43" s="20">
        <f>A42+1</f>
        <v>2</v>
      </c>
      <c r="B43" s="44"/>
      <c r="C43" s="60">
        <v>721062.09</v>
      </c>
      <c r="D43" s="60">
        <v>461655.02</v>
      </c>
      <c r="E43" s="79"/>
      <c r="F43" s="72">
        <f>IF(C44=0,C43-$C$42,C43-C44)</f>
        <v>16.039999999920838</v>
      </c>
      <c r="G43" s="72">
        <f>IF(D44=0,D43-$D$42,D43-D44)</f>
        <v>0.26000000000931323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16.042107093442102</v>
      </c>
      <c r="N43" s="36">
        <f>IF(F43=0,,ATAN(G43/F43))</f>
        <v>1.6208056869235387E-2</v>
      </c>
      <c r="O43" s="36">
        <f>ABS(DEGREES(N43))</f>
        <v>0.92865325271521015</v>
      </c>
      <c r="P43" s="37" t="str">
        <f>TEXT(INT(O43),"00")</f>
        <v>00</v>
      </c>
      <c r="Q43" s="38" t="str">
        <f>TEXT((O43-P43)*60,"00")</f>
        <v>56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56</v>
      </c>
      <c r="U43" s="40" t="str">
        <f>IF(L43="",IF(G43&gt;0,"W","E"),"")</f>
        <v>W</v>
      </c>
      <c r="V43" s="44"/>
      <c r="W43" s="22">
        <f>IF(S43="due",90*(I43+K43),S43+T43/60)</f>
        <v>0.93333333333333335</v>
      </c>
      <c r="X43" s="22">
        <f>IF(R43="",W43,IF(R43="N",IF(U43="E",180+W43,180-W43),IF(U43="E",360-W43,W43)))</f>
        <v>0.93333333333333335</v>
      </c>
      <c r="Y43" s="22">
        <f>RADIANS(X43)</f>
        <v>1.628973968528041E-2</v>
      </c>
      <c r="Z43" s="64"/>
      <c r="AA43" s="58">
        <f>-M43*COS(Y43)</f>
        <v>-16.039978708878589</v>
      </c>
      <c r="AB43" s="58">
        <f>-M43*SIN(Y43)</f>
        <v>-0.26131019150984125</v>
      </c>
      <c r="AC43" s="64"/>
      <c r="AD43" s="82">
        <f>$AA$40/$M$40*M43</f>
        <v>-2.9736191331907662E-5</v>
      </c>
      <c r="AE43" s="82">
        <f>$AB$40/$M$40*M43</f>
        <v>-5.8343854708361239E-4</v>
      </c>
      <c r="AF43" s="22">
        <f t="shared" si="0"/>
        <v>-16.039948972687256</v>
      </c>
      <c r="AG43" s="22">
        <f t="shared" si="0"/>
        <v>-0.26072675296275766</v>
      </c>
      <c r="AH43" s="64"/>
      <c r="AI43" s="25">
        <f>A43</f>
        <v>2</v>
      </c>
      <c r="AJ43" s="82">
        <f t="shared" si="1"/>
        <v>721062.09568007337</v>
      </c>
      <c r="AK43" s="82">
        <f t="shared" si="1"/>
        <v>461655.01910045196</v>
      </c>
      <c r="AL43" s="66"/>
      <c r="AM43" s="9" t="str">
        <f>IF(A44=0,A43&amp;" - 1",A43&amp;" - "&amp;A44)</f>
        <v>2 - 3</v>
      </c>
      <c r="AN43" s="18">
        <f>AN42+F42+F43</f>
        <v>15.85999999998603</v>
      </c>
      <c r="AO43" s="18">
        <f>AN43*G43</f>
        <v>4.1236000001440756</v>
      </c>
      <c r="AP43" s="9" t="str">
        <f>D43&amp;","&amp;C43</f>
        <v>461655.02,721062.09</v>
      </c>
    </row>
    <row r="44" spans="1:44" s="46" customFormat="1">
      <c r="A44" s="20">
        <f>A43+1</f>
        <v>3</v>
      </c>
      <c r="B44" s="44"/>
      <c r="C44" s="60">
        <v>721046.05</v>
      </c>
      <c r="D44" s="60">
        <v>461654.76</v>
      </c>
      <c r="E44" s="79"/>
      <c r="F44" s="72">
        <f>IF(C45=0,C44-$C$42,C44-C45)</f>
        <v>0.65000000002328306</v>
      </c>
      <c r="G44" s="72">
        <f>IF(D45=0,D44-$D$42,D44-D45)</f>
        <v>21.410000000032596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21.419864612117092</v>
      </c>
      <c r="N44" s="22">
        <f>IF(F44=0,,ATAN(G44/F44))</f>
        <v>1.5404460041895451</v>
      </c>
      <c r="O44" s="22">
        <f>ABS(DEGREES(N44))</f>
        <v>88.26105460785287</v>
      </c>
      <c r="P44" s="24" t="str">
        <f>TEXT(INT(O44),"00")</f>
        <v>88</v>
      </c>
      <c r="Q44" s="25" t="str">
        <f>TEXT((O44-P44)*60,"00")</f>
        <v>16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16</v>
      </c>
      <c r="U44" s="24" t="str">
        <f>IF(L44="",IF(G44&gt;0,"W","E"),"")</f>
        <v>W</v>
      </c>
      <c r="V44" s="44"/>
      <c r="W44" s="22">
        <f>IF(S44="due",90*(I44+K44),S44+T44/60)</f>
        <v>88.266666666666666</v>
      </c>
      <c r="X44" s="22">
        <f>IF(R44="",W44,IF(R44="N",IF(U44="E",180+W44,180-W44),IF(U44="E",360-W44,W44)))</f>
        <v>88.266666666666666</v>
      </c>
      <c r="Y44" s="22">
        <f>RADIANS(X44)</f>
        <v>1.5405439530936615</v>
      </c>
      <c r="Z44" s="64"/>
      <c r="AA44" s="58">
        <f>-M44*COS(Y44)</f>
        <v>-0.64790291087145657</v>
      </c>
      <c r="AB44" s="58">
        <f>-M44*SIN(Y44)</f>
        <v>-21.410063564116534</v>
      </c>
      <c r="AC44" s="64"/>
      <c r="AD44" s="82">
        <f>$AA$40/$M$40*M44</f>
        <v>-3.9704584235686256E-5</v>
      </c>
      <c r="AE44" s="82">
        <f>$AB$40/$M$40*M44</f>
        <v>-7.7902326765603232E-4</v>
      </c>
      <c r="AF44" s="22">
        <f>AA44-AD44</f>
        <v>-0.64786320628722094</v>
      </c>
      <c r="AG44" s="22">
        <f>AB44-AE44</f>
        <v>-21.409284540848876</v>
      </c>
      <c r="AH44" s="64"/>
      <c r="AI44" s="25">
        <f>A44</f>
        <v>3</v>
      </c>
      <c r="AJ44" s="82">
        <f t="shared" si="1"/>
        <v>721046.05573110073</v>
      </c>
      <c r="AK44" s="82">
        <f t="shared" si="1"/>
        <v>461654.75837369898</v>
      </c>
      <c r="AL44" s="66"/>
      <c r="AM44" s="9" t="str">
        <f>IF(A45=0,A44&amp;" - 1",A44&amp;" - "&amp;A45)</f>
        <v>3 - 4</v>
      </c>
      <c r="AN44" s="18">
        <f>AN43+F43+F44</f>
        <v>32.549999999930151</v>
      </c>
      <c r="AO44" s="18">
        <f>AN44*G44</f>
        <v>696.89549999956557</v>
      </c>
      <c r="AP44" s="9" t="str">
        <f>D44&amp;","&amp;C44</f>
        <v>461654.76,721046.05</v>
      </c>
    </row>
    <row r="45" spans="1:44" s="46" customFormat="1">
      <c r="A45" s="20">
        <f>A44+1</f>
        <v>4</v>
      </c>
      <c r="B45" s="44"/>
      <c r="C45" s="60">
        <v>721045.4</v>
      </c>
      <c r="D45" s="60">
        <v>461633.35</v>
      </c>
      <c r="E45" s="79"/>
      <c r="F45" s="72">
        <f>IF(C46=0,C45-$C$42,C45-C46)</f>
        <v>-16.599999999976717</v>
      </c>
      <c r="G45" s="72">
        <f>IF(D46=0,D45-$D$42,D45-D46)</f>
        <v>-1.5900000000256114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16.675973734667142</v>
      </c>
      <c r="N45" s="22">
        <f>IF(F45=0,,ATAN(G45/F45))</f>
        <v>9.5491816588105974E-2</v>
      </c>
      <c r="O45" s="22">
        <f>ABS(DEGREES(N45))</f>
        <v>5.4712780685358169</v>
      </c>
      <c r="P45" s="24" t="str">
        <f>TEXT(INT(O45),"00")</f>
        <v>05</v>
      </c>
      <c r="Q45" s="25" t="str">
        <f>TEXT((O45-P45)*60,"00")</f>
        <v>28</v>
      </c>
      <c r="R45" s="23" t="str">
        <f>IF(L45="",IF(F45&gt;0,"S","N"),"")</f>
        <v>N</v>
      </c>
      <c r="S45" s="25" t="str">
        <f>IF(L45="",IF(INT(Q45)=60,INT(P45+1),P45),"due")</f>
        <v>05</v>
      </c>
      <c r="T45" s="25" t="str">
        <f>IF(L45="",IF(INT(Q45)=60,"00",Q45),L45)</f>
        <v>28</v>
      </c>
      <c r="U45" s="24" t="str">
        <f>IF(L45="",IF(G45&gt;0,"W","E"),"")</f>
        <v>E</v>
      </c>
      <c r="V45" s="44"/>
      <c r="W45" s="22">
        <f>IF(S45="due",90*(I45+K45),S45+T45/60)</f>
        <v>5.4666666666666668</v>
      </c>
      <c r="X45" s="22">
        <f>IF(R45="",W45,IF(R45="N",IF(U45="E",180+W45,180-W45),IF(U45="E",360-W45,W45)))</f>
        <v>185.46666666666667</v>
      </c>
      <c r="Y45" s="22">
        <f>RADIANS(X45)</f>
        <v>3.2370039860321498</v>
      </c>
      <c r="Z45" s="64"/>
      <c r="AA45" s="58">
        <f>-M45*COS(Y45)</f>
        <v>16.60012791600343</v>
      </c>
      <c r="AB45" s="58">
        <f>-M45*SIN(Y45)</f>
        <v>1.5886639580578454</v>
      </c>
      <c r="AC45" s="64"/>
      <c r="AD45" s="82">
        <f>$AA$40/$M$40*M45</f>
        <v>-3.0911147939078464E-5</v>
      </c>
      <c r="AE45" s="82">
        <f>$AB$40/$M$40*M45</f>
        <v>-6.0649176758930821E-4</v>
      </c>
      <c r="AF45" s="22">
        <f>AA45-AD45</f>
        <v>16.600158827151368</v>
      </c>
      <c r="AG45" s="22">
        <f>AB45-AE45</f>
        <v>1.5892704498254346</v>
      </c>
      <c r="AH45" s="64"/>
      <c r="AI45" s="25">
        <f>A45</f>
        <v>4</v>
      </c>
      <c r="AJ45" s="82">
        <f t="shared" ref="AJ45" si="2">AJ44+AF44</f>
        <v>721045.40786789439</v>
      </c>
      <c r="AK45" s="82">
        <f t="shared" ref="AK45" si="3">AK44+AG44</f>
        <v>461633.34908915812</v>
      </c>
      <c r="AL45" s="66"/>
      <c r="AM45" s="9" t="str">
        <f>IF(A46=0,A45&amp;" - 1",A45&amp;" - "&amp;A46)</f>
        <v>4 - 1</v>
      </c>
      <c r="AN45" s="18">
        <f>AN44+F44+F45</f>
        <v>16.599999999976717</v>
      </c>
      <c r="AO45" s="18">
        <f>AN45*G45</f>
        <v>-26.394000000388129</v>
      </c>
      <c r="AP45" s="9" t="str">
        <f>D45&amp;","&amp;C45</f>
        <v>461633.35,721045.4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695.24559999796043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347.62279999898021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2.5786234214292551E-3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29191.613487413822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75.274178247955419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-1.1234005699325422E-3</v>
      </c>
      <c r="AB40" s="91">
        <f>SUM(AB42:AB65536)</f>
        <v>-2.3210493120609816E-3</v>
      </c>
      <c r="AC40" s="91"/>
      <c r="AD40" s="91">
        <f>SUM(AD42:AD65536)</f>
        <v>-1.1234005699325422E-3</v>
      </c>
      <c r="AE40" s="91">
        <f>SUM(AE42:AE65536)</f>
        <v>-2.3210493120609816E-3</v>
      </c>
      <c r="AF40" s="91">
        <f>SUM(AF42:AF65536)</f>
        <v>0</v>
      </c>
      <c r="AG40" s="91">
        <f>SUM(AG42:AG65536)</f>
        <v>1.573394192710964E-15</v>
      </c>
      <c r="AH40" s="92"/>
      <c r="AI40" s="93">
        <v>1</v>
      </c>
      <c r="AJ40" s="92">
        <f>AJ44+AF44</f>
        <v>720981.91600587359</v>
      </c>
      <c r="AK40" s="92">
        <f>AK44+AG44</f>
        <v>461632.71673132374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230.71999999997206</v>
      </c>
      <c r="G41" s="72">
        <f>IF(D42=0,D41-$D$41,D41-D42)</f>
        <v>817.51999999996042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849.45315868499915</v>
      </c>
      <c r="N41" s="36">
        <f>IF(F41=0,,ATAN(G41/F41))</f>
        <v>1.2957307673277501</v>
      </c>
      <c r="O41" s="36">
        <f>ABS(DEGREES(N41))</f>
        <v>74.239904353127741</v>
      </c>
      <c r="P41" s="37" t="str">
        <f>TEXT(INT(O41),"00")</f>
        <v>74</v>
      </c>
      <c r="Q41" s="38" t="str">
        <f>TEXT((O41-P41)*60,"00")</f>
        <v>14</v>
      </c>
      <c r="R41" s="39" t="str">
        <f>IF(L41="",IF(F41&gt;0,"S","N"),"")</f>
        <v>S</v>
      </c>
      <c r="S41" s="25" t="str">
        <f>IF(L41="",IF(INT(Q41)=60,INT(P41+1),P41),"due")</f>
        <v>74</v>
      </c>
      <c r="T41" s="38" t="str">
        <f>IF(L41="",IF(INT(Q41)=60,"00",Q41),L41)</f>
        <v>14</v>
      </c>
      <c r="U41" s="40" t="str">
        <f>IF(L41="",IF(G41&gt;0,"W","E"),"")</f>
        <v>W</v>
      </c>
      <c r="V41" s="41"/>
      <c r="W41" s="22">
        <f>IF(S41="due",90*(I41+K41),S41+T41/60)</f>
        <v>74.233333333333334</v>
      </c>
      <c r="X41" s="22">
        <f>IF(R41="",W41,IF(R41="N",IF(U41="E",180+W41,180-W41),IF(U41="E",360-W41,W41)))</f>
        <v>74.233333333333334</v>
      </c>
      <c r="Y41" s="22">
        <f>RADIANS(X41)</f>
        <v>1.295616081397124</v>
      </c>
      <c r="Z41" s="64"/>
      <c r="AA41" s="58">
        <f>-M41*COS(Y41)</f>
        <v>-230.8137565244576</v>
      </c>
      <c r="AB41" s="58">
        <f>-M41*SIN(Y41)</f>
        <v>-817.49353428574022</v>
      </c>
      <c r="AC41" s="64"/>
      <c r="AD41" s="22">
        <v>0</v>
      </c>
      <c r="AE41" s="22">
        <v>0</v>
      </c>
      <c r="AF41" s="22">
        <f t="shared" ref="AF41:AG43" si="0">AA41-AD41</f>
        <v>-230.8137565244576</v>
      </c>
      <c r="AG41" s="22">
        <f t="shared" si="0"/>
        <v>-817.49353428574022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720997.9</v>
      </c>
      <c r="D42" s="60">
        <v>461632.7</v>
      </c>
      <c r="E42" s="79"/>
      <c r="F42" s="72">
        <f>IF(C43=0,C42-$C$42,C42-C43)</f>
        <v>-6.9999999948777258E-2</v>
      </c>
      <c r="G42" s="72">
        <f>IF(D43=0,D42-$D$42,D42-D43)</f>
        <v>-21.479999999981374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21.480114059268693</v>
      </c>
      <c r="N42" s="36">
        <f>IF(F42=0,,ATAN(G42/F42))</f>
        <v>1.5675374928959813</v>
      </c>
      <c r="O42" s="36">
        <f>ABS(DEGREES(N42))</f>
        <v>89.813282571457989</v>
      </c>
      <c r="P42" s="37" t="str">
        <f>TEXT(INT(O42),"00")</f>
        <v>89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49</v>
      </c>
      <c r="U42" s="40" t="str">
        <f>IF(L42="",IF(G42&gt;0,"W","E"),"")</f>
        <v>E</v>
      </c>
      <c r="V42" s="44"/>
      <c r="W42" s="22">
        <f>IF(S42="due",90*(I42+K42),S42+T42/60)</f>
        <v>89.816666666666663</v>
      </c>
      <c r="X42" s="22">
        <f>IF(R42="",W42,IF(R42="N",IF(U42="E",180+W42,180-W42),IF(U42="E",360-W42,W42)))</f>
        <v>269.81666666666666</v>
      </c>
      <c r="Y42" s="22">
        <f>RADIANS(X42)</f>
        <v>4.7091892100893666</v>
      </c>
      <c r="Z42" s="64"/>
      <c r="AA42" s="58">
        <f>-M42*COS(Y42)</f>
        <v>6.8731313622260412E-2</v>
      </c>
      <c r="AB42" s="58">
        <f>-M42*SIN(Y42)</f>
        <v>21.480004096967029</v>
      </c>
      <c r="AC42" s="64"/>
      <c r="AD42" s="82">
        <f>$AA$40/$M$40*M42</f>
        <v>-3.2057171447174052E-4</v>
      </c>
      <c r="AE42" s="82">
        <f>$AB$40/$M$40*M42</f>
        <v>-6.6233076362558912E-4</v>
      </c>
      <c r="AF42" s="22">
        <f t="shared" si="0"/>
        <v>6.9051885336732149E-2</v>
      </c>
      <c r="AG42" s="22">
        <f t="shared" si="0"/>
        <v>21.480666427730654</v>
      </c>
      <c r="AH42" s="63"/>
      <c r="AI42" s="38">
        <f>A42</f>
        <v>1</v>
      </c>
      <c r="AJ42" s="82">
        <f t="shared" ref="AJ42:AK44" si="1">AJ41+AF41</f>
        <v>720997.80624347553</v>
      </c>
      <c r="AK42" s="82">
        <f t="shared" si="1"/>
        <v>461632.72646571422</v>
      </c>
      <c r="AL42" s="66"/>
      <c r="AM42" s="9" t="str">
        <f>IF(A43=0,A42&amp;" - 1",A42&amp;" - "&amp;A43)</f>
        <v>1 - 2</v>
      </c>
      <c r="AN42" s="18">
        <f>F42</f>
        <v>-6.9999999948777258E-2</v>
      </c>
      <c r="AO42" s="18">
        <f>AN42*G42</f>
        <v>1.5035999988984317</v>
      </c>
      <c r="AP42" s="9" t="str">
        <f>D42&amp;","&amp;C42</f>
        <v>461632.7,720997.9</v>
      </c>
    </row>
    <row r="43" spans="1:44">
      <c r="A43" s="20">
        <f>A42+1</f>
        <v>2</v>
      </c>
      <c r="B43" s="44"/>
      <c r="C43" s="60">
        <v>720997.97</v>
      </c>
      <c r="D43" s="60">
        <v>461654.18</v>
      </c>
      <c r="E43" s="79"/>
      <c r="F43" s="72">
        <f>IF(C44=0,C43-$C$42,C43-C44)</f>
        <v>16.669999999925494</v>
      </c>
      <c r="G43" s="72">
        <f>IF(D44=0,D43-$D$42,D43-D44)</f>
        <v>0.27000000001862645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16.672186419229064</v>
      </c>
      <c r="N43" s="36">
        <f>IF(F43=0,,ATAN(G43/F43))</f>
        <v>1.6195344545914876E-2</v>
      </c>
      <c r="O43" s="36">
        <f>ABS(DEGREES(N43))</f>
        <v>0.92792489024113911</v>
      </c>
      <c r="P43" s="37" t="str">
        <f>TEXT(INT(O43),"00")</f>
        <v>00</v>
      </c>
      <c r="Q43" s="38" t="str">
        <f>TEXT((O43-P43)*60,"00")</f>
        <v>56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56</v>
      </c>
      <c r="U43" s="40" t="str">
        <f>IF(L43="",IF(G43&gt;0,"W","E"),"")</f>
        <v>W</v>
      </c>
      <c r="V43" s="44"/>
      <c r="W43" s="22">
        <f>IF(S43="due",90*(I43+K43),S43+T43/60)</f>
        <v>0.93333333333333335</v>
      </c>
      <c r="X43" s="22">
        <f>IF(R43="",W43,IF(R43="N",IF(U43="E",180+W43,180-W43),IF(U43="E",360-W43,W43)))</f>
        <v>0.93333333333333335</v>
      </c>
      <c r="Y43" s="22">
        <f>RADIANS(X43)</f>
        <v>1.628973968528041E-2</v>
      </c>
      <c r="Z43" s="64"/>
      <c r="AA43" s="58">
        <f>-M43*COS(Y43)</f>
        <v>-16.669974438969366</v>
      </c>
      <c r="AB43" s="58">
        <f>-M43*SIN(Y43)</f>
        <v>-0.2715735657865963</v>
      </c>
      <c r="AC43" s="64"/>
      <c r="AD43" s="82">
        <f>$AA$40/$M$40*M43</f>
        <v>-2.4881764452728845E-4</v>
      </c>
      <c r="AE43" s="82">
        <f>$AB$40/$M$40*M43</f>
        <v>-5.1408022936411319E-4</v>
      </c>
      <c r="AF43" s="22">
        <f t="shared" si="0"/>
        <v>-16.669725621324837</v>
      </c>
      <c r="AG43" s="22">
        <f t="shared" si="0"/>
        <v>-0.27105948555723219</v>
      </c>
      <c r="AH43" s="64"/>
      <c r="AI43" s="25">
        <f>A43</f>
        <v>2</v>
      </c>
      <c r="AJ43" s="82">
        <f t="shared" si="1"/>
        <v>720997.87529536081</v>
      </c>
      <c r="AK43" s="82">
        <f t="shared" si="1"/>
        <v>461654.20713214198</v>
      </c>
      <c r="AL43" s="66"/>
      <c r="AM43" s="9" t="str">
        <f>IF(A44=0,A43&amp;" - 1",A43&amp;" - "&amp;A44)</f>
        <v>2 - 3</v>
      </c>
      <c r="AN43" s="18">
        <f>AN42+F42+F43</f>
        <v>16.53000000002794</v>
      </c>
      <c r="AO43" s="18">
        <f>AN43*G43</f>
        <v>4.4631000003154391</v>
      </c>
      <c r="AP43" s="9" t="str">
        <f>D43&amp;","&amp;C43</f>
        <v>461654.18,720997.97</v>
      </c>
    </row>
    <row r="44" spans="1:44" s="46" customFormat="1">
      <c r="A44" s="20">
        <f>A43+1</f>
        <v>3</v>
      </c>
      <c r="B44" s="44"/>
      <c r="C44" s="60">
        <v>720981.3</v>
      </c>
      <c r="D44" s="60">
        <v>461653.91</v>
      </c>
      <c r="E44" s="79"/>
      <c r="F44" s="72">
        <f>IF(C45=0,C44-$C$42,C44-C45)</f>
        <v>-0.7099999999627471</v>
      </c>
      <c r="G44" s="72">
        <f>IF(D45=0,D44-$D$42,D44-D45)</f>
        <v>21.21999999997206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21.231874622810896</v>
      </c>
      <c r="N44" s="22">
        <f>IF(F44=0,,ATAN(G44/F44))</f>
        <v>-1.53734980331079</v>
      </c>
      <c r="O44" s="22">
        <f>ABS(DEGREES(N44))</f>
        <v>88.083655364975499</v>
      </c>
      <c r="P44" s="24" t="str">
        <f>TEXT(INT(O44),"00")</f>
        <v>88</v>
      </c>
      <c r="Q44" s="25" t="str">
        <f>TEXT((O44-P44)*60,"00")</f>
        <v>05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05</v>
      </c>
      <c r="U44" s="24" t="str">
        <f>IF(L44="",IF(G44&gt;0,"W","E"),"")</f>
        <v>W</v>
      </c>
      <c r="V44" s="44"/>
      <c r="W44" s="22">
        <f>IF(S44="due",90*(I44+K44),S44+T44/60)</f>
        <v>88.083333333333329</v>
      </c>
      <c r="X44" s="22">
        <f>IF(R44="",W44,IF(R44="N",IF(U44="E",180+W44,180-W44),IF(U44="E",360-W44,W44)))</f>
        <v>91.916666666666671</v>
      </c>
      <c r="Y44" s="22">
        <f>RADIANS(X44)</f>
        <v>1.6042484707914546</v>
      </c>
      <c r="Z44" s="64"/>
      <c r="AA44" s="58">
        <f>-M44*COS(Y44)</f>
        <v>0.71011926722574981</v>
      </c>
      <c r="AB44" s="58">
        <f>-M44*SIN(Y44)</f>
        <v>-21.219996009073046</v>
      </c>
      <c r="AC44" s="64"/>
      <c r="AD44" s="82">
        <f>$AA$40/$M$40*M44</f>
        <v>-3.1686696031982123E-4</v>
      </c>
      <c r="AE44" s="82">
        <f>$AB$40/$M$40*M44</f>
        <v>-6.5467639945147827E-4</v>
      </c>
      <c r="AF44" s="22">
        <f>AA44-AD44</f>
        <v>0.71043613418606966</v>
      </c>
      <c r="AG44" s="22">
        <f>AB44-AE44</f>
        <v>-21.219341332673594</v>
      </c>
      <c r="AH44" s="64"/>
      <c r="AI44" s="25">
        <f>A44</f>
        <v>3</v>
      </c>
      <c r="AJ44" s="82">
        <f t="shared" si="1"/>
        <v>720981.20556973945</v>
      </c>
      <c r="AK44" s="82">
        <f t="shared" si="1"/>
        <v>461653.93607265642</v>
      </c>
      <c r="AL44" s="66"/>
      <c r="AM44" s="9" t="str">
        <f>IF(A45=0,A44&amp;" - 1",A44&amp;" - "&amp;A45)</f>
        <v>3 - 4</v>
      </c>
      <c r="AN44" s="18">
        <f>AN43+F43+F44</f>
        <v>32.489999999990687</v>
      </c>
      <c r="AO44" s="18">
        <f>AN44*G44</f>
        <v>689.43779999889466</v>
      </c>
      <c r="AP44" s="9" t="str">
        <f>D44&amp;","&amp;C44</f>
        <v>461653.91,720981.3</v>
      </c>
    </row>
    <row r="45" spans="1:44" s="46" customFormat="1">
      <c r="A45" s="20">
        <f>A44+1</f>
        <v>4</v>
      </c>
      <c r="B45" s="44"/>
      <c r="C45" s="60">
        <v>720982.01</v>
      </c>
      <c r="D45" s="60">
        <v>461632.69</v>
      </c>
      <c r="E45" s="79"/>
      <c r="F45" s="72">
        <f>IF(C46=0,C45-$C$42,C45-C46)</f>
        <v>-15.89000000001397</v>
      </c>
      <c r="G45" s="72">
        <f>IF(D46=0,D45-$D$42,D45-D46)</f>
        <v>-1.0000000009313226E-2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15.890003146646766</v>
      </c>
      <c r="N45" s="22">
        <f>IF(F45=0,,ATAN(G45/F45))</f>
        <v>6.2932653801959886E-4</v>
      </c>
      <c r="O45" s="22">
        <f>ABS(DEGREES(N45))</f>
        <v>3.6057754564102353E-2</v>
      </c>
      <c r="P45" s="24" t="str">
        <f>TEXT(INT(O45),"00")</f>
        <v>00</v>
      </c>
      <c r="Q45" s="25" t="str">
        <f>TEXT((O45-P45)*60,"00")</f>
        <v>02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02</v>
      </c>
      <c r="U45" s="24" t="str">
        <f>IF(L45="",IF(G45&gt;0,"W","E"),"")</f>
        <v>E</v>
      </c>
      <c r="V45" s="44"/>
      <c r="W45" s="22">
        <f>IF(S45="due",90*(I45+K45),S45+T45/60)</f>
        <v>3.3333333333333333E-2</v>
      </c>
      <c r="X45" s="22">
        <f>IF(R45="",W45,IF(R45="N",IF(U45="E",180+W45,180-W45),IF(U45="E",360-W45,W45)))</f>
        <v>180.03333333333333</v>
      </c>
      <c r="Y45" s="22">
        <f>RADIANS(X45)</f>
        <v>3.1421744300071244</v>
      </c>
      <c r="Z45" s="64"/>
      <c r="AA45" s="58">
        <f>-M45*COS(Y45)</f>
        <v>15.890000457551421</v>
      </c>
      <c r="AB45" s="58">
        <f>-M45*SIN(Y45)</f>
        <v>9.2444285805525477E-3</v>
      </c>
      <c r="AC45" s="64"/>
      <c r="AD45" s="82">
        <f>$AA$40/$M$40*M45</f>
        <v>-2.3714425061369205E-4</v>
      </c>
      <c r="AE45" s="82">
        <f>$AB$40/$M$40*M45</f>
        <v>-4.8996191961980101E-4</v>
      </c>
      <c r="AF45" s="22">
        <f>AA45-AD45</f>
        <v>15.890237601802035</v>
      </c>
      <c r="AG45" s="22">
        <f>AB45-AE45</f>
        <v>9.7343905001723487E-3</v>
      </c>
      <c r="AH45" s="64"/>
      <c r="AI45" s="25">
        <f>A45</f>
        <v>4</v>
      </c>
      <c r="AJ45" s="82">
        <f t="shared" ref="AJ45" si="2">AJ44+AF44</f>
        <v>720981.91600587359</v>
      </c>
      <c r="AK45" s="82">
        <f t="shared" ref="AK45" si="3">AK44+AG44</f>
        <v>461632.71673132374</v>
      </c>
      <c r="AL45" s="66"/>
      <c r="AM45" s="9" t="str">
        <f>IF(A46=0,A45&amp;" - 1",A45&amp;" - "&amp;A46)</f>
        <v>4 - 1</v>
      </c>
      <c r="AN45" s="18">
        <f>AN44+F44+F45</f>
        <v>15.89000000001397</v>
      </c>
      <c r="AO45" s="18">
        <f>AN45*G45</f>
        <v>-0.15890000014812686</v>
      </c>
      <c r="AP45" s="9" t="str">
        <f>D45&amp;","&amp;C45</f>
        <v>461632.69,720982.01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663.97540000142578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331.98770000071289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2.5027771502021401E-3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29454.14972167035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73.717172902029276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-8.0872122311137495E-4</v>
      </c>
      <c r="AB40" s="91">
        <f>SUM(AB42:AB65536)</f>
        <v>2.3685150299002089E-3</v>
      </c>
      <c r="AC40" s="91"/>
      <c r="AD40" s="91">
        <f>SUM(AD42:AD65536)</f>
        <v>-8.0872122311137506E-4</v>
      </c>
      <c r="AE40" s="91">
        <f>SUM(AE42:AE65536)</f>
        <v>2.3685150299002089E-3</v>
      </c>
      <c r="AF40" s="91">
        <f>SUM(AF42:AF65536)</f>
        <v>-2.4980018054066022E-15</v>
      </c>
      <c r="AG40" s="91">
        <f>SUM(AG42:AG65536)</f>
        <v>0</v>
      </c>
      <c r="AH40" s="92"/>
      <c r="AI40" s="93">
        <v>1</v>
      </c>
      <c r="AJ40" s="92">
        <f>AJ44+AF44</f>
        <v>720998.07887122873</v>
      </c>
      <c r="AK40" s="92">
        <f>AK44+AG44</f>
        <v>461612.33715885534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230.71999999997206</v>
      </c>
      <c r="G41" s="72">
        <f>IF(D42=0,D41-$D$41,D41-D42)</f>
        <v>817.51999999996042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849.45315868499915</v>
      </c>
      <c r="N41" s="36">
        <f>IF(F41=0,,ATAN(G41/F41))</f>
        <v>1.2957307673277501</v>
      </c>
      <c r="O41" s="36">
        <f>ABS(DEGREES(N41))</f>
        <v>74.239904353127741</v>
      </c>
      <c r="P41" s="37" t="str">
        <f>TEXT(INT(O41),"00")</f>
        <v>74</v>
      </c>
      <c r="Q41" s="38" t="str">
        <f>TEXT((O41-P41)*60,"00")</f>
        <v>14</v>
      </c>
      <c r="R41" s="39" t="str">
        <f>IF(L41="",IF(F41&gt;0,"S","N"),"")</f>
        <v>S</v>
      </c>
      <c r="S41" s="25" t="str">
        <f>IF(L41="",IF(INT(Q41)=60,INT(P41+1),P41),"due")</f>
        <v>74</v>
      </c>
      <c r="T41" s="38" t="str">
        <f>IF(L41="",IF(INT(Q41)=60,"00",Q41),L41)</f>
        <v>14</v>
      </c>
      <c r="U41" s="40" t="str">
        <f>IF(L41="",IF(G41&gt;0,"W","E"),"")</f>
        <v>W</v>
      </c>
      <c r="V41" s="41"/>
      <c r="W41" s="22">
        <f>IF(S41="due",90*(I41+K41),S41+T41/60)</f>
        <v>74.233333333333334</v>
      </c>
      <c r="X41" s="22">
        <f>IF(R41="",W41,IF(R41="N",IF(U41="E",180+W41,180-W41),IF(U41="E",360-W41,W41)))</f>
        <v>74.233333333333334</v>
      </c>
      <c r="Y41" s="22">
        <f>RADIANS(X41)</f>
        <v>1.295616081397124</v>
      </c>
      <c r="Z41" s="64"/>
      <c r="AA41" s="58">
        <f>-M41*COS(Y41)</f>
        <v>-230.8137565244576</v>
      </c>
      <c r="AB41" s="58">
        <f>-M41*SIN(Y41)</f>
        <v>-817.49353428574022</v>
      </c>
      <c r="AC41" s="64"/>
      <c r="AD41" s="22">
        <v>0</v>
      </c>
      <c r="AE41" s="22">
        <v>0</v>
      </c>
      <c r="AF41" s="22">
        <f t="shared" ref="AF41:AG43" si="0">AA41-AD41</f>
        <v>-230.8137565244576</v>
      </c>
      <c r="AG41" s="22">
        <f t="shared" si="0"/>
        <v>-817.49353428574022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720997.9</v>
      </c>
      <c r="D42" s="60">
        <v>461632.7</v>
      </c>
      <c r="E42" s="79"/>
      <c r="F42" s="72">
        <f>IF(C43=0,C42-$C$42,C42-C43)</f>
        <v>15.89000000001397</v>
      </c>
      <c r="G42" s="72">
        <f>IF(D43=0,D42-$D$42,D42-D43)</f>
        <v>1.0000000009313226E-2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15.890003146646766</v>
      </c>
      <c r="N42" s="36">
        <f>IF(F42=0,,ATAN(G42/F42))</f>
        <v>6.2932653801959886E-4</v>
      </c>
      <c r="O42" s="36">
        <f>ABS(DEGREES(N42))</f>
        <v>3.6057754564102353E-2</v>
      </c>
      <c r="P42" s="37" t="str">
        <f>TEXT(INT(O42),"00")</f>
        <v>00</v>
      </c>
      <c r="Q42" s="38" t="str">
        <f>TEXT((O42-P42)*60,"00")</f>
        <v>02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02</v>
      </c>
      <c r="U42" s="40" t="str">
        <f>IF(L42="",IF(G42&gt;0,"W","E"),"")</f>
        <v>W</v>
      </c>
      <c r="V42" s="44"/>
      <c r="W42" s="22">
        <f>IF(S42="due",90*(I42+K42),S42+T42/60)</f>
        <v>3.3333333333333333E-2</v>
      </c>
      <c r="X42" s="22">
        <f>IF(R42="",W42,IF(R42="N",IF(U42="E",180+W42,180-W42),IF(U42="E",360-W42,W42)))</f>
        <v>3.3333333333333333E-2</v>
      </c>
      <c r="Y42" s="22">
        <f>RADIANS(X42)</f>
        <v>5.8177641733144316E-4</v>
      </c>
      <c r="Z42" s="64"/>
      <c r="AA42" s="58">
        <f>-M42*COS(Y42)</f>
        <v>-15.890000457551421</v>
      </c>
      <c r="AB42" s="58">
        <f>-M42*SIN(Y42)</f>
        <v>-9.2444285805574223E-3</v>
      </c>
      <c r="AC42" s="64"/>
      <c r="AD42" s="82">
        <f>$AA$40/$M$40*M42</f>
        <v>-1.7432278360807868E-4</v>
      </c>
      <c r="AE42" s="82">
        <f>$AB$40/$M$40*M42</f>
        <v>5.1054197816311603E-4</v>
      </c>
      <c r="AF42" s="22">
        <f t="shared" si="0"/>
        <v>-15.889826134767814</v>
      </c>
      <c r="AG42" s="22">
        <f t="shared" si="0"/>
        <v>-9.7549705587205385E-3</v>
      </c>
      <c r="AH42" s="63"/>
      <c r="AI42" s="38">
        <f>A42</f>
        <v>1</v>
      </c>
      <c r="AJ42" s="82">
        <f t="shared" ref="AJ42:AK44" si="1">AJ41+AF41</f>
        <v>720997.80624347553</v>
      </c>
      <c r="AK42" s="82">
        <f t="shared" si="1"/>
        <v>461632.72646571422</v>
      </c>
      <c r="AL42" s="66"/>
      <c r="AM42" s="9" t="str">
        <f>IF(A43=0,A42&amp;" - 1",A42&amp;" - "&amp;A43)</f>
        <v>1 - 2</v>
      </c>
      <c r="AN42" s="18">
        <f>F42</f>
        <v>15.89000000001397</v>
      </c>
      <c r="AO42" s="18">
        <f>AN42*G42</f>
        <v>0.15890000014812686</v>
      </c>
      <c r="AP42" s="9" t="str">
        <f>D42&amp;","&amp;C42</f>
        <v>461632.7,720997.9</v>
      </c>
    </row>
    <row r="43" spans="1:44">
      <c r="A43" s="20">
        <f>A42+1</f>
        <v>2</v>
      </c>
      <c r="B43" s="44"/>
      <c r="C43" s="60">
        <v>720982.01</v>
      </c>
      <c r="D43" s="60">
        <v>461632.69</v>
      </c>
      <c r="E43" s="79"/>
      <c r="F43" s="72">
        <f>IF(C44=0,C43-$C$42,C43-C44)</f>
        <v>-0.61999999999534339</v>
      </c>
      <c r="G43" s="72">
        <f>IF(D44=0,D43-$D$42,D43-D44)</f>
        <v>21.820000000006985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21.828806655433528</v>
      </c>
      <c r="N43" s="36">
        <f>IF(F43=0,,ATAN(G43/F43))</f>
        <v>-1.5423896712577694</v>
      </c>
      <c r="O43" s="36">
        <f>ABS(DEGREES(N43))</f>
        <v>88.372418527640676</v>
      </c>
      <c r="P43" s="37" t="str">
        <f>TEXT(INT(O43),"00")</f>
        <v>88</v>
      </c>
      <c r="Q43" s="38" t="str">
        <f>TEXT((O43-P43)*60,"00")</f>
        <v>22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22</v>
      </c>
      <c r="U43" s="40" t="str">
        <f>IF(L43="",IF(G43&gt;0,"W","E"),"")</f>
        <v>W</v>
      </c>
      <c r="V43" s="44"/>
      <c r="W43" s="22">
        <f>IF(S43="due",90*(I43+K43),S43+T43/60)</f>
        <v>88.36666666666666</v>
      </c>
      <c r="X43" s="22">
        <f>IF(R43="",W43,IF(R43="N",IF(U43="E",180+W43,180-W43),IF(U43="E",360-W43,W43)))</f>
        <v>91.63333333333334</v>
      </c>
      <c r="Y43" s="22">
        <f>RADIANS(X43)</f>
        <v>1.5993033712441374</v>
      </c>
      <c r="Z43" s="64"/>
      <c r="AA43" s="58">
        <f>-M43*COS(Y43)</f>
        <v>0.6221904829298216</v>
      </c>
      <c r="AB43" s="58">
        <f>-M43*SIN(Y43)</f>
        <v>-21.819937648931326</v>
      </c>
      <c r="AC43" s="64"/>
      <c r="AD43" s="82">
        <f>$AA$40/$M$40*M43</f>
        <v>-2.3947498964597386E-4</v>
      </c>
      <c r="AE43" s="82">
        <f>$AB$40/$M$40*M43</f>
        <v>7.0135430609760642E-4</v>
      </c>
      <c r="AF43" s="22">
        <f t="shared" si="0"/>
        <v>0.62242995791946754</v>
      </c>
      <c r="AG43" s="22">
        <f t="shared" si="0"/>
        <v>-21.820639003237424</v>
      </c>
      <c r="AH43" s="64"/>
      <c r="AI43" s="25">
        <f>A43</f>
        <v>2</v>
      </c>
      <c r="AJ43" s="82">
        <f t="shared" si="1"/>
        <v>720981.91641734075</v>
      </c>
      <c r="AK43" s="82">
        <f t="shared" si="1"/>
        <v>461632.71671074367</v>
      </c>
      <c r="AL43" s="66"/>
      <c r="AM43" s="9" t="str">
        <f>IF(A44=0,A43&amp;" - 1",A43&amp;" - "&amp;A44)</f>
        <v>2 - 3</v>
      </c>
      <c r="AN43" s="18">
        <f>AN42+F42+F43</f>
        <v>31.160000000032596</v>
      </c>
      <c r="AO43" s="18">
        <f>AN43*G43</f>
        <v>679.91120000092894</v>
      </c>
      <c r="AP43" s="9" t="str">
        <f>D43&amp;","&amp;C43</f>
        <v>461632.69,720982.01</v>
      </c>
    </row>
    <row r="44" spans="1:44" s="46" customFormat="1">
      <c r="A44" s="20">
        <f>A43+1</f>
        <v>3</v>
      </c>
      <c r="B44" s="44"/>
      <c r="C44" s="60">
        <v>720982.63</v>
      </c>
      <c r="D44" s="60">
        <v>461610.87</v>
      </c>
      <c r="E44" s="79"/>
      <c r="F44" s="72">
        <f>IF(C45=0,C44-$C$42,C44-C45)</f>
        <v>-15.540000000037253</v>
      </c>
      <c r="G44" s="72">
        <f>IF(D45=0,D44-$D$42,D44-D45)</f>
        <v>-1.4400000000023283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15.606575537290828</v>
      </c>
      <c r="N44" s="22">
        <f>IF(F44=0,,ATAN(G44/F44))</f>
        <v>9.2400226550492626E-2</v>
      </c>
      <c r="O44" s="22">
        <f>ABS(DEGREES(N44))</f>
        <v>5.2941430073958804</v>
      </c>
      <c r="P44" s="24" t="str">
        <f>TEXT(INT(O44),"00")</f>
        <v>05</v>
      </c>
      <c r="Q44" s="25" t="str">
        <f>TEXT((O44-P44)*60,"00")</f>
        <v>18</v>
      </c>
      <c r="R44" s="23" t="str">
        <f>IF(L44="",IF(F44&gt;0,"S","N"),"")</f>
        <v>N</v>
      </c>
      <c r="S44" s="25" t="str">
        <f>IF(L44="",IF(INT(Q44)=60,INT(P44+1),P44),"due")</f>
        <v>05</v>
      </c>
      <c r="T44" s="25" t="str">
        <f>IF(L44="",IF(INT(Q44)=60,"00",Q44),L44)</f>
        <v>18</v>
      </c>
      <c r="U44" s="24" t="str">
        <f>IF(L44="",IF(G44&gt;0,"W","E"),"")</f>
        <v>E</v>
      </c>
      <c r="V44" s="44"/>
      <c r="W44" s="22">
        <f>IF(S44="due",90*(I44+K44),S44+T44/60)</f>
        <v>5.3</v>
      </c>
      <c r="X44" s="22">
        <f>IF(R44="",W44,IF(R44="N",IF(U44="E",180+W44,180-W44),IF(U44="E",360-W44,W44)))</f>
        <v>185.3</v>
      </c>
      <c r="Y44" s="22">
        <f>RADIANS(X44)</f>
        <v>3.234095103945493</v>
      </c>
      <c r="Z44" s="64"/>
      <c r="AA44" s="58">
        <f>-M44*COS(Y44)</f>
        <v>15.539852716563791</v>
      </c>
      <c r="AB44" s="58">
        <f>-M44*SIN(Y44)</f>
        <v>1.4415885504086965</v>
      </c>
      <c r="AC44" s="64"/>
      <c r="AD44" s="82">
        <f>$AA$40/$M$40*M44</f>
        <v>-1.7121341419145043E-4</v>
      </c>
      <c r="AE44" s="82">
        <f>$AB$40/$M$40*M44</f>
        <v>5.014355172636945E-4</v>
      </c>
      <c r="AF44" s="22">
        <f>AA44-AD44</f>
        <v>15.540023929977982</v>
      </c>
      <c r="AG44" s="22">
        <f>AB44-AE44</f>
        <v>1.4410871148914328</v>
      </c>
      <c r="AH44" s="64"/>
      <c r="AI44" s="25">
        <f>A44</f>
        <v>3</v>
      </c>
      <c r="AJ44" s="82">
        <f t="shared" si="1"/>
        <v>720982.53884729871</v>
      </c>
      <c r="AK44" s="82">
        <f t="shared" si="1"/>
        <v>461610.89607174043</v>
      </c>
      <c r="AL44" s="66"/>
      <c r="AM44" s="9" t="str">
        <f>IF(A45=0,A44&amp;" - 1",A44&amp;" - "&amp;A45)</f>
        <v>3 - 4</v>
      </c>
      <c r="AN44" s="18">
        <f>AN43+F43+F44</f>
        <v>15</v>
      </c>
      <c r="AO44" s="18">
        <f>AN44*G44</f>
        <v>-21.600000000034925</v>
      </c>
      <c r="AP44" s="9" t="str">
        <f>D44&amp;","&amp;C44</f>
        <v>461610.87,720982.63</v>
      </c>
    </row>
    <row r="45" spans="1:44" s="46" customFormat="1">
      <c r="A45" s="20">
        <f>A44+1</f>
        <v>4</v>
      </c>
      <c r="B45" s="44"/>
      <c r="C45" s="60">
        <v>720998.17</v>
      </c>
      <c r="D45" s="60">
        <v>461612.31</v>
      </c>
      <c r="E45" s="79"/>
      <c r="F45" s="72">
        <f>IF(C46=0,C45-$C$42,C45-C46)</f>
        <v>0.27000000001862645</v>
      </c>
      <c r="G45" s="72">
        <f>IF(D46=0,D45-$D$42,D45-D46)</f>
        <v>-20.39000000001397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20.391787562658152</v>
      </c>
      <c r="N45" s="22">
        <f>IF(F45=0,,ATAN(G45/F45))</f>
        <v>-1.5575553154834814</v>
      </c>
      <c r="O45" s="22">
        <f>ABS(DEGREES(N45))</f>
        <v>89.24134593537093</v>
      </c>
      <c r="P45" s="24" t="str">
        <f>TEXT(INT(O45),"00")</f>
        <v>89</v>
      </c>
      <c r="Q45" s="25" t="str">
        <f>TEXT((O45-P45)*60,"00")</f>
        <v>14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14</v>
      </c>
      <c r="U45" s="24" t="str">
        <f>IF(L45="",IF(G45&gt;0,"W","E"),"")</f>
        <v>E</v>
      </c>
      <c r="V45" s="44"/>
      <c r="W45" s="22">
        <f>IF(S45="due",90*(I45+K45),S45+T45/60)</f>
        <v>89.233333333333334</v>
      </c>
      <c r="X45" s="22">
        <f>IF(R45="",W45,IF(R45="N",IF(U45="E",180+W45,180-W45),IF(U45="E",360-W45,W45)))</f>
        <v>270.76666666666665</v>
      </c>
      <c r="Y45" s="22">
        <f>RADIANS(X45)</f>
        <v>4.7257698379833126</v>
      </c>
      <c r="Z45" s="64"/>
      <c r="AA45" s="58">
        <f>-M45*COS(Y45)</f>
        <v>-0.2728514631653034</v>
      </c>
      <c r="AB45" s="58">
        <f>-M45*SIN(Y45)</f>
        <v>20.389962042133089</v>
      </c>
      <c r="AC45" s="64"/>
      <c r="AD45" s="82">
        <f>$AA$40/$M$40*M45</f>
        <v>-2.2371003566587204E-4</v>
      </c>
      <c r="AE45" s="82">
        <f>$AB$40/$M$40*M45</f>
        <v>6.5518322837579185E-4</v>
      </c>
      <c r="AF45" s="22">
        <f>AA45-AD45</f>
        <v>-0.27262775312963755</v>
      </c>
      <c r="AG45" s="22">
        <f>AB45-AE45</f>
        <v>20.389306858904714</v>
      </c>
      <c r="AH45" s="64"/>
      <c r="AI45" s="25">
        <f>A45</f>
        <v>4</v>
      </c>
      <c r="AJ45" s="82">
        <f t="shared" ref="AJ45" si="2">AJ44+AF44</f>
        <v>720998.07887122873</v>
      </c>
      <c r="AK45" s="82">
        <f t="shared" ref="AK45" si="3">AK44+AG44</f>
        <v>461612.33715885534</v>
      </c>
      <c r="AL45" s="66"/>
      <c r="AM45" s="9" t="str">
        <f>IF(A46=0,A45&amp;" - 1",A45&amp;" - "&amp;A46)</f>
        <v>4 - 1</v>
      </c>
      <c r="AN45" s="18">
        <f>AN44+F44+F45</f>
        <v>-0.27000000001862645</v>
      </c>
      <c r="AO45" s="18">
        <f>AN45*G45</f>
        <v>5.5053000003835653</v>
      </c>
      <c r="AP45" s="9" t="str">
        <f>D45&amp;","&amp;C45</f>
        <v>461612.31,720998.17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665.47919999942633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332.73959999971316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1.0736291965705298E-3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68572.94403003488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73.621914805442259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1.0370866946907142E-3</v>
      </c>
      <c r="AB40" s="91">
        <f>SUM(AB42:AB65536)</f>
        <v>2.7772439472284471E-4</v>
      </c>
      <c r="AC40" s="91"/>
      <c r="AD40" s="91">
        <f>SUM(AD42:AD65536)</f>
        <v>1.0370866946907142E-3</v>
      </c>
      <c r="AE40" s="91">
        <f>SUM(AE42:AE65536)</f>
        <v>2.7772439472284477E-4</v>
      </c>
      <c r="AF40" s="91">
        <f>SUM(AF42:AF65536)</f>
        <v>0</v>
      </c>
      <c r="AG40" s="91">
        <f>SUM(AG42:AG65536)</f>
        <v>1.1102230246251565E-15</v>
      </c>
      <c r="AH40" s="92"/>
      <c r="AI40" s="93">
        <v>1</v>
      </c>
      <c r="AJ40" s="92">
        <f>AJ44+AF44</f>
        <v>721013.88644495956</v>
      </c>
      <c r="AK40" s="92">
        <f>AK44+AG44</f>
        <v>461633.52703500824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230.71999999997206</v>
      </c>
      <c r="G41" s="72">
        <f>IF(D42=0,D41-$D$41,D41-D42)</f>
        <v>817.51999999996042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849.45315868499915</v>
      </c>
      <c r="N41" s="36">
        <f>IF(F41=0,,ATAN(G41/F41))</f>
        <v>1.2957307673277501</v>
      </c>
      <c r="O41" s="36">
        <f>ABS(DEGREES(N41))</f>
        <v>74.239904353127741</v>
      </c>
      <c r="P41" s="37" t="str">
        <f>TEXT(INT(O41),"00")</f>
        <v>74</v>
      </c>
      <c r="Q41" s="38" t="str">
        <f>TEXT((O41-P41)*60,"00")</f>
        <v>14</v>
      </c>
      <c r="R41" s="39" t="str">
        <f>IF(L41="",IF(F41&gt;0,"S","N"),"")</f>
        <v>S</v>
      </c>
      <c r="S41" s="25" t="str">
        <f>IF(L41="",IF(INT(Q41)=60,INT(P41+1),P41),"due")</f>
        <v>74</v>
      </c>
      <c r="T41" s="38" t="str">
        <f>IF(L41="",IF(INT(Q41)=60,"00",Q41),L41)</f>
        <v>14</v>
      </c>
      <c r="U41" s="40" t="str">
        <f>IF(L41="",IF(G41&gt;0,"W","E"),"")</f>
        <v>W</v>
      </c>
      <c r="V41" s="41"/>
      <c r="W41" s="22">
        <f>IF(S41="due",90*(I41+K41),S41+T41/60)</f>
        <v>74.233333333333334</v>
      </c>
      <c r="X41" s="22">
        <f>IF(R41="",W41,IF(R41="N",IF(U41="E",180+W41,180-W41),IF(U41="E",360-W41,W41)))</f>
        <v>74.233333333333334</v>
      </c>
      <c r="Y41" s="22">
        <f>RADIANS(X41)</f>
        <v>1.295616081397124</v>
      </c>
      <c r="Z41" s="64"/>
      <c r="AA41" s="58">
        <f>-M41*COS(Y41)</f>
        <v>-230.8137565244576</v>
      </c>
      <c r="AB41" s="58">
        <f>-M41*SIN(Y41)</f>
        <v>-817.49353428574022</v>
      </c>
      <c r="AC41" s="64"/>
      <c r="AD41" s="22">
        <v>0</v>
      </c>
      <c r="AE41" s="22">
        <v>0</v>
      </c>
      <c r="AF41" s="22">
        <f t="shared" ref="AF41:AG43" si="0">AA41-AD41</f>
        <v>-230.8137565244576</v>
      </c>
      <c r="AG41" s="22">
        <f t="shared" si="0"/>
        <v>-817.49353428574022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720997.9</v>
      </c>
      <c r="D42" s="60">
        <v>461632.7</v>
      </c>
      <c r="E42" s="79"/>
      <c r="F42" s="72">
        <f>IF(C43=0,C42-$C$42,C42-C43)</f>
        <v>-0.27000000001862645</v>
      </c>
      <c r="G42" s="72">
        <f>IF(D43=0,D42-$D$42,D42-D43)</f>
        <v>20.39000000001397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20.391787562658152</v>
      </c>
      <c r="N42" s="36">
        <f>IF(F42=0,,ATAN(G42/F42))</f>
        <v>-1.5575553154834814</v>
      </c>
      <c r="O42" s="36">
        <f>ABS(DEGREES(N42))</f>
        <v>89.24134593537093</v>
      </c>
      <c r="P42" s="37" t="str">
        <f>TEXT(INT(O42),"00")</f>
        <v>89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14</v>
      </c>
      <c r="U42" s="40" t="str">
        <f>IF(L42="",IF(G42&gt;0,"W","E"),"")</f>
        <v>W</v>
      </c>
      <c r="V42" s="44"/>
      <c r="W42" s="22">
        <f>IF(S42="due",90*(I42+K42),S42+T42/60)</f>
        <v>89.233333333333334</v>
      </c>
      <c r="X42" s="22">
        <f>IF(R42="",W42,IF(R42="N",IF(U42="E",180+W42,180-W42),IF(U42="E",360-W42,W42)))</f>
        <v>90.766666666666666</v>
      </c>
      <c r="Y42" s="22">
        <f>RADIANS(X42)</f>
        <v>1.5841771843935197</v>
      </c>
      <c r="Z42" s="64"/>
      <c r="AA42" s="58">
        <f>-M42*COS(Y42)</f>
        <v>0.27285146316531039</v>
      </c>
      <c r="AB42" s="58">
        <f>-M42*SIN(Y42)</f>
        <v>-20.389962042133089</v>
      </c>
      <c r="AC42" s="64"/>
      <c r="AD42" s="82">
        <f>$AA$40/$M$40*M42</f>
        <v>2.8725212619203782E-4</v>
      </c>
      <c r="AE42" s="82">
        <f>$AB$40/$M$40*M42</f>
        <v>7.6924063617772519E-5</v>
      </c>
      <c r="AF42" s="22">
        <f t="shared" si="0"/>
        <v>0.27256421103911838</v>
      </c>
      <c r="AG42" s="22">
        <f t="shared" si="0"/>
        <v>-20.390038966196705</v>
      </c>
      <c r="AH42" s="63"/>
      <c r="AI42" s="38">
        <f>A42</f>
        <v>1</v>
      </c>
      <c r="AJ42" s="82">
        <f t="shared" ref="AJ42:AK44" si="1">AJ41+AF41</f>
        <v>720997.80624347553</v>
      </c>
      <c r="AK42" s="82">
        <f t="shared" si="1"/>
        <v>461632.72646571422</v>
      </c>
      <c r="AL42" s="66"/>
      <c r="AM42" s="9" t="str">
        <f>IF(A43=0,A42&amp;" - 1",A42&amp;" - "&amp;A43)</f>
        <v>1 - 2</v>
      </c>
      <c r="AN42" s="18">
        <f>F42</f>
        <v>-0.27000000001862645</v>
      </c>
      <c r="AO42" s="18">
        <f>AN42*G42</f>
        <v>-5.5053000003835653</v>
      </c>
      <c r="AP42" s="9" t="str">
        <f>D42&amp;","&amp;C42</f>
        <v>461632.7,720997.9</v>
      </c>
    </row>
    <row r="43" spans="1:44">
      <c r="A43" s="20">
        <f>A42+1</f>
        <v>2</v>
      </c>
      <c r="B43" s="44"/>
      <c r="C43" s="60">
        <v>720998.17</v>
      </c>
      <c r="D43" s="60">
        <v>461612.31</v>
      </c>
      <c r="E43" s="79"/>
      <c r="F43" s="72">
        <f>IF(C44=0,C43-$C$42,C43-C44)</f>
        <v>-15.869999999995343</v>
      </c>
      <c r="G43" s="72">
        <f>IF(D44=0,D43-$D$42,D43-D44)</f>
        <v>7.0000000006984919E-2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15.870154378576574</v>
      </c>
      <c r="N43" s="36">
        <f>IF(F43=0,,ATAN(G43/F43))</f>
        <v>-4.4108094549978258E-3</v>
      </c>
      <c r="O43" s="36">
        <f>ABS(DEGREES(N43))</f>
        <v>0.25272076600777421</v>
      </c>
      <c r="P43" s="37" t="str">
        <f>TEXT(INT(O43),"00")</f>
        <v>00</v>
      </c>
      <c r="Q43" s="38" t="str">
        <f>TEXT((O43-P43)*60,"00")</f>
        <v>15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15</v>
      </c>
      <c r="U43" s="40" t="str">
        <f>IF(L43="",IF(G43&gt;0,"W","E"),"")</f>
        <v>W</v>
      </c>
      <c r="V43" s="44"/>
      <c r="W43" s="22">
        <f>IF(S43="due",90*(I43+K43),S43+T43/60)</f>
        <v>0.25</v>
      </c>
      <c r="X43" s="22">
        <f>IF(R43="",W43,IF(R43="N",IF(U43="E",180+W43,180-W43),IF(U43="E",360-W43,W43)))</f>
        <v>179.75</v>
      </c>
      <c r="Y43" s="22">
        <f>RADIANS(X43)</f>
        <v>3.1372293304598076</v>
      </c>
      <c r="Z43" s="64"/>
      <c r="AA43" s="58">
        <f>-M43*COS(Y43)</f>
        <v>15.870003306145058</v>
      </c>
      <c r="AB43" s="58">
        <f>-M43*SIN(Y43)</f>
        <v>-6.9246391950402247E-2</v>
      </c>
      <c r="AC43" s="64"/>
      <c r="AD43" s="82">
        <f>$AA$40/$M$40*M43</f>
        <v>2.2355742841250698E-4</v>
      </c>
      <c r="AE43" s="82">
        <f>$AB$40/$M$40*M43</f>
        <v>5.9867079396072305E-5</v>
      </c>
      <c r="AF43" s="22">
        <f t="shared" si="0"/>
        <v>15.869779748716645</v>
      </c>
      <c r="AG43" s="22">
        <f t="shared" si="0"/>
        <v>-6.9306259029798326E-2</v>
      </c>
      <c r="AH43" s="64"/>
      <c r="AI43" s="25">
        <f>A43</f>
        <v>2</v>
      </c>
      <c r="AJ43" s="82">
        <f t="shared" si="1"/>
        <v>720998.07880768657</v>
      </c>
      <c r="AK43" s="82">
        <f t="shared" si="1"/>
        <v>461612.33642674802</v>
      </c>
      <c r="AL43" s="66"/>
      <c r="AM43" s="9" t="str">
        <f>IF(A44=0,A43&amp;" - 1",A43&amp;" - "&amp;A44)</f>
        <v>2 - 3</v>
      </c>
      <c r="AN43" s="18">
        <f>AN42+F42+F43</f>
        <v>-16.410000000032596</v>
      </c>
      <c r="AO43" s="18">
        <f>AN43*G43</f>
        <v>-1.1487000001169043</v>
      </c>
      <c r="AP43" s="9" t="str">
        <f>D43&amp;","&amp;C43</f>
        <v>461612.31,720998.17</v>
      </c>
    </row>
    <row r="44" spans="1:44" s="46" customFormat="1">
      <c r="A44" s="20">
        <f>A43+1</f>
        <v>3</v>
      </c>
      <c r="B44" s="44"/>
      <c r="C44" s="60">
        <v>721014.04</v>
      </c>
      <c r="D44" s="60">
        <v>461612.24</v>
      </c>
      <c r="E44" s="79"/>
      <c r="F44" s="72">
        <f>IF(C45=0,C44-$C$42,C44-C45)</f>
        <v>6.0000000055879354E-2</v>
      </c>
      <c r="G44" s="72">
        <f>IF(D45=0,D44-$D$42,D44-D45)</f>
        <v>-21.260000000009313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21.260084665880395</v>
      </c>
      <c r="N44" s="22">
        <f>IF(F44=0,,ATAN(G44/F44))</f>
        <v>-1.5679741329679819</v>
      </c>
      <c r="O44" s="22">
        <f>ABS(DEGREES(N44))</f>
        <v>89.838300204749913</v>
      </c>
      <c r="P44" s="24" t="str">
        <f>TEXT(INT(O44),"00")</f>
        <v>89</v>
      </c>
      <c r="Q44" s="25" t="str">
        <f>TEXT((O44-P44)*60,"00")</f>
        <v>50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50</v>
      </c>
      <c r="U44" s="24" t="str">
        <f>IF(L44="",IF(G44&gt;0,"W","E"),"")</f>
        <v>E</v>
      </c>
      <c r="V44" s="44"/>
      <c r="W44" s="22">
        <f>IF(S44="due",90*(I44+K44),S44+T44/60)</f>
        <v>89.833333333333329</v>
      </c>
      <c r="X44" s="22">
        <f>IF(R44="",W44,IF(R44="N",IF(U44="E",180+W44,180-W44),IF(U44="E",360-W44,W44)))</f>
        <v>270.16666666666669</v>
      </c>
      <c r="Y44" s="22">
        <f>RADIANS(X44)</f>
        <v>4.7152978624713473</v>
      </c>
      <c r="Z44" s="64"/>
      <c r="AA44" s="58">
        <f>-M44*COS(Y44)</f>
        <v>-6.1842992230255071E-2</v>
      </c>
      <c r="AB44" s="58">
        <f>-M44*SIN(Y44)</f>
        <v>21.259994718830828</v>
      </c>
      <c r="AC44" s="64"/>
      <c r="AD44" s="82">
        <f>$AA$40/$M$40*M44</f>
        <v>2.994835300501145E-4</v>
      </c>
      <c r="AE44" s="82">
        <f>$AB$40/$M$40*M44</f>
        <v>8.0199546034513065E-5</v>
      </c>
      <c r="AF44" s="22">
        <f>AA44-AD44</f>
        <v>-6.2142475760305182E-2</v>
      </c>
      <c r="AG44" s="22">
        <f>AB44-AE44</f>
        <v>21.259914519284795</v>
      </c>
      <c r="AH44" s="64"/>
      <c r="AI44" s="25">
        <f>A44</f>
        <v>3</v>
      </c>
      <c r="AJ44" s="82">
        <f t="shared" si="1"/>
        <v>721013.9485874353</v>
      </c>
      <c r="AK44" s="82">
        <f t="shared" si="1"/>
        <v>461612.26712048898</v>
      </c>
      <c r="AL44" s="66"/>
      <c r="AM44" s="9" t="str">
        <f>IF(A45=0,A44&amp;" - 1",A44&amp;" - "&amp;A45)</f>
        <v>3 - 4</v>
      </c>
      <c r="AN44" s="18">
        <f>AN43+F43+F44</f>
        <v>-32.21999999997206</v>
      </c>
      <c r="AO44" s="18">
        <f>AN44*G44</f>
        <v>684.99719999970603</v>
      </c>
      <c r="AP44" s="9" t="str">
        <f>D44&amp;","&amp;C44</f>
        <v>461612.24,721014.04</v>
      </c>
    </row>
    <row r="45" spans="1:44" s="46" customFormat="1">
      <c r="A45" s="20">
        <f>A44+1</f>
        <v>4</v>
      </c>
      <c r="B45" s="44"/>
      <c r="C45" s="60">
        <v>721013.98</v>
      </c>
      <c r="D45" s="60">
        <v>461633.5</v>
      </c>
      <c r="E45" s="79"/>
      <c r="F45" s="72">
        <f>IF(C46=0,C45-$C$42,C45-C46)</f>
        <v>16.07999999995809</v>
      </c>
      <c r="G45" s="72">
        <f>IF(D46=0,D45-$D$42,D45-D46)</f>
        <v>0.79999999998835847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16.099888198327143</v>
      </c>
      <c r="N45" s="22">
        <f>IF(F45=0,,ATAN(G45/F45))</f>
        <v>4.9710256768626428E-2</v>
      </c>
      <c r="O45" s="22">
        <f>ABS(DEGREES(N45))</f>
        <v>2.8481879113539281</v>
      </c>
      <c r="P45" s="24" t="str">
        <f>TEXT(INT(O45),"00")</f>
        <v>02</v>
      </c>
      <c r="Q45" s="25" t="str">
        <f>TEXT((O45-P45)*60,"00")</f>
        <v>51</v>
      </c>
      <c r="R45" s="23" t="str">
        <f>IF(L45="",IF(F45&gt;0,"S","N"),"")</f>
        <v>S</v>
      </c>
      <c r="S45" s="25" t="str">
        <f>IF(L45="",IF(INT(Q45)=60,INT(P45+1),P45),"due")</f>
        <v>02</v>
      </c>
      <c r="T45" s="25" t="str">
        <f>IF(L45="",IF(INT(Q45)=60,"00",Q45),L45)</f>
        <v>51</v>
      </c>
      <c r="U45" s="24" t="str">
        <f>IF(L45="",IF(G45&gt;0,"W","E"),"")</f>
        <v>W</v>
      </c>
      <c r="V45" s="44"/>
      <c r="W45" s="22">
        <f>IF(S45="due",90*(I45+K45),S45+T45/60)</f>
        <v>2.85</v>
      </c>
      <c r="X45" s="22">
        <f>IF(R45="",W45,IF(R45="N",IF(U45="E",180+W45,180-W45),IF(U45="E",360-W45,W45)))</f>
        <v>2.85</v>
      </c>
      <c r="Y45" s="22">
        <f>RADIANS(X45)</f>
        <v>4.9741883681838392E-2</v>
      </c>
      <c r="Z45" s="64"/>
      <c r="AA45" s="58">
        <f>-M45*COS(Y45)</f>
        <v>-16.079974690385423</v>
      </c>
      <c r="AB45" s="58">
        <f>-M45*SIN(Y45)</f>
        <v>-0.80050856035261619</v>
      </c>
      <c r="AC45" s="64"/>
      <c r="AD45" s="82">
        <f>$AA$40/$M$40*M45</f>
        <v>2.2679361003605499E-4</v>
      </c>
      <c r="AE45" s="82">
        <f>$AB$40/$M$40*M45</f>
        <v>6.0733705674486865E-5</v>
      </c>
      <c r="AF45" s="22">
        <f>AA45-AD45</f>
        <v>-16.080201483995459</v>
      </c>
      <c r="AG45" s="22">
        <f>AB45-AE45</f>
        <v>-0.80056929405829069</v>
      </c>
      <c r="AH45" s="64"/>
      <c r="AI45" s="25">
        <f>A45</f>
        <v>4</v>
      </c>
      <c r="AJ45" s="82">
        <f t="shared" ref="AJ45" si="2">AJ44+AF44</f>
        <v>721013.88644495956</v>
      </c>
      <c r="AK45" s="82">
        <f t="shared" ref="AK45" si="3">AK44+AG44</f>
        <v>461633.52703500824</v>
      </c>
      <c r="AL45" s="66"/>
      <c r="AM45" s="9" t="str">
        <f>IF(A46=0,A45&amp;" - 1",A45&amp;" - "&amp;A46)</f>
        <v>4 - 1</v>
      </c>
      <c r="AN45" s="18">
        <f>AN44+F44+F45</f>
        <v>-16.07999999995809</v>
      </c>
      <c r="AO45" s="18">
        <f>AN45*G45</f>
        <v>-12.863999999779276</v>
      </c>
      <c r="AP45" s="9" t="str">
        <f>D45&amp;","&amp;C45</f>
        <v>461633.5,721013.98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80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679.24429999968208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339.62214999984104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1.4149317360659614E-3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52610.816306865068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74.440713652919982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-5.8630782707354279E-4</v>
      </c>
      <c r="AB40" s="91">
        <f>SUM(AB42:AB65536)</f>
        <v>1.2877402492890155E-3</v>
      </c>
      <c r="AC40" s="91"/>
      <c r="AD40" s="91">
        <f>SUM(AD42:AD65536)</f>
        <v>-5.8630782707354279E-4</v>
      </c>
      <c r="AE40" s="91">
        <f>SUM(AE42:AE65536)</f>
        <v>1.2877402492890155E-3</v>
      </c>
      <c r="AF40" s="91">
        <f>SUM(AF42:AF65536)</f>
        <v>1.9428902930940239E-16</v>
      </c>
      <c r="AG40" s="91">
        <f>SUM(AG42:AG65536)</f>
        <v>0</v>
      </c>
      <c r="AH40" s="92"/>
      <c r="AI40" s="93">
        <v>1</v>
      </c>
      <c r="AJ40" s="92">
        <f>AJ44+AF44</f>
        <v>720997.87480560807</v>
      </c>
      <c r="AK40" s="92">
        <f>AK44+AG44</f>
        <v>461654.20684139285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230.71999999997206</v>
      </c>
      <c r="G41" s="72">
        <f>IF(D42=0,D41-$D$41,D41-D42)</f>
        <v>817.51999999996042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849.45315868499915</v>
      </c>
      <c r="N41" s="36">
        <f>IF(F41=0,,ATAN(G41/F41))</f>
        <v>1.2957307673277501</v>
      </c>
      <c r="O41" s="36">
        <f>ABS(DEGREES(N41))</f>
        <v>74.239904353127741</v>
      </c>
      <c r="P41" s="37" t="str">
        <f>TEXT(INT(O41),"00")</f>
        <v>74</v>
      </c>
      <c r="Q41" s="38" t="str">
        <f>TEXT((O41-P41)*60,"00")</f>
        <v>14</v>
      </c>
      <c r="R41" s="39" t="str">
        <f>IF(L41="",IF(F41&gt;0,"S","N"),"")</f>
        <v>S</v>
      </c>
      <c r="S41" s="25" t="str">
        <f>IF(L41="",IF(INT(Q41)=60,INT(P41+1),P41),"due")</f>
        <v>74</v>
      </c>
      <c r="T41" s="38" t="str">
        <f>IF(L41="",IF(INT(Q41)=60,"00",Q41),L41)</f>
        <v>14</v>
      </c>
      <c r="U41" s="40" t="str">
        <f>IF(L41="",IF(G41&gt;0,"W","E"),"")</f>
        <v>W</v>
      </c>
      <c r="V41" s="41"/>
      <c r="W41" s="22">
        <f>IF(S41="due",90*(I41+K41),S41+T41/60)</f>
        <v>74.233333333333334</v>
      </c>
      <c r="X41" s="22">
        <f>IF(R41="",W41,IF(R41="N",IF(U41="E",180+W41,180-W41),IF(U41="E",360-W41,W41)))</f>
        <v>74.233333333333334</v>
      </c>
      <c r="Y41" s="22">
        <f>RADIANS(X41)</f>
        <v>1.295616081397124</v>
      </c>
      <c r="Z41" s="64"/>
      <c r="AA41" s="58">
        <f>-M41*COS(Y41)</f>
        <v>-230.8137565244576</v>
      </c>
      <c r="AB41" s="58">
        <f>-M41*SIN(Y41)</f>
        <v>-817.49353428574022</v>
      </c>
      <c r="AC41" s="64"/>
      <c r="AD41" s="22">
        <v>0</v>
      </c>
      <c r="AE41" s="22">
        <v>0</v>
      </c>
      <c r="AF41" s="22">
        <f t="shared" ref="AF41:AG43" si="0">AA41-AD41</f>
        <v>-230.8137565244576</v>
      </c>
      <c r="AG41" s="22">
        <f t="shared" si="0"/>
        <v>-817.49353428574022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720997.9</v>
      </c>
      <c r="D42" s="60">
        <v>461632.7</v>
      </c>
      <c r="E42" s="79"/>
      <c r="F42" s="72">
        <f>IF(C43=0,C42-$C$42,C42-C43)</f>
        <v>-16.07999999995809</v>
      </c>
      <c r="G42" s="72">
        <f>IF(D43=0,D42-$D$42,D42-D43)</f>
        <v>-0.79999999998835847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16.099888198327143</v>
      </c>
      <c r="N42" s="36">
        <f>IF(F42=0,,ATAN(G42/F42))</f>
        <v>4.9710256768626428E-2</v>
      </c>
      <c r="O42" s="36">
        <f>ABS(DEGREES(N42))</f>
        <v>2.8481879113539281</v>
      </c>
      <c r="P42" s="37" t="str">
        <f>TEXT(INT(O42),"00")</f>
        <v>02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2.85</v>
      </c>
      <c r="X42" s="22">
        <f>IF(R42="",W42,IF(R42="N",IF(U42="E",180+W42,180-W42),IF(U42="E",360-W42,W42)))</f>
        <v>182.85</v>
      </c>
      <c r="Y42" s="22">
        <f>RADIANS(X42)</f>
        <v>3.1913345372716315</v>
      </c>
      <c r="Z42" s="64"/>
      <c r="AA42" s="58">
        <f>-M42*COS(Y42)</f>
        <v>16.079974690385423</v>
      </c>
      <c r="AB42" s="58">
        <f>-M42*SIN(Y42)</f>
        <v>0.80050856035261453</v>
      </c>
      <c r="AC42" s="64"/>
      <c r="AD42" s="82">
        <f>$AA$40/$M$40*M42</f>
        <v>-1.2680548052910684E-4</v>
      </c>
      <c r="AE42" s="82">
        <f>$AB$40/$M$40*M42</f>
        <v>2.7850987752084551E-4</v>
      </c>
      <c r="AF42" s="22">
        <f t="shared" si="0"/>
        <v>16.080101495865954</v>
      </c>
      <c r="AG42" s="22">
        <f t="shared" si="0"/>
        <v>0.80023005047509366</v>
      </c>
      <c r="AH42" s="63"/>
      <c r="AI42" s="38">
        <f>A42</f>
        <v>1</v>
      </c>
      <c r="AJ42" s="82">
        <f t="shared" ref="AJ42:AK44" si="1">AJ41+AF41</f>
        <v>720997.80624347553</v>
      </c>
      <c r="AK42" s="82">
        <f t="shared" si="1"/>
        <v>461632.72646571422</v>
      </c>
      <c r="AL42" s="66"/>
      <c r="AM42" s="9" t="str">
        <f>IF(A43=0,A42&amp;" - 1",A42&amp;" - "&amp;A43)</f>
        <v>1 - 2</v>
      </c>
      <c r="AN42" s="18">
        <f>F42</f>
        <v>-16.07999999995809</v>
      </c>
      <c r="AO42" s="18">
        <f>AN42*G42</f>
        <v>12.863999999779276</v>
      </c>
      <c r="AP42" s="9" t="str">
        <f>D42&amp;","&amp;C42</f>
        <v>461632.7,720997.9</v>
      </c>
    </row>
    <row r="43" spans="1:44">
      <c r="A43" s="20">
        <f>A42+1</f>
        <v>2</v>
      </c>
      <c r="B43" s="44"/>
      <c r="C43" s="60">
        <v>721013.98</v>
      </c>
      <c r="D43" s="60">
        <v>461633.5</v>
      </c>
      <c r="E43" s="79"/>
      <c r="F43" s="72">
        <f>IF(C44=0,C43-$C$42,C43-C44)</f>
        <v>-2.0000000018626451E-2</v>
      </c>
      <c r="G43" s="72">
        <f>IF(D44=0,D43-$D$42,D43-D44)</f>
        <v>-20.830000000016298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20.830009601550348</v>
      </c>
      <c r="N43" s="36">
        <f>IF(F43=0,,ATAN(G43/F43))</f>
        <v>1.5698361734644766</v>
      </c>
      <c r="O43" s="36">
        <f>ABS(DEGREES(N43))</f>
        <v>89.944987266481505</v>
      </c>
      <c r="P43" s="37" t="str">
        <f>TEXT(INT(O43),"00")</f>
        <v>89</v>
      </c>
      <c r="Q43" s="38" t="str">
        <f>TEXT((O43-P43)*60,"00")</f>
        <v>57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57</v>
      </c>
      <c r="U43" s="40" t="str">
        <f>IF(L43="",IF(G43&gt;0,"W","E"),"")</f>
        <v>E</v>
      </c>
      <c r="V43" s="44"/>
      <c r="W43" s="22">
        <f>IF(S43="due",90*(I43+K43),S43+T43/60)</f>
        <v>89.95</v>
      </c>
      <c r="X43" s="22">
        <f>IF(R43="",W43,IF(R43="N",IF(U43="E",180+W43,180-W43),IF(U43="E",360-W43,W43)))</f>
        <v>269.95</v>
      </c>
      <c r="Y43" s="22">
        <f>RADIANS(X43)</f>
        <v>4.7115163157586926</v>
      </c>
      <c r="Z43" s="64"/>
      <c r="AA43" s="58">
        <f>-M43*COS(Y43)</f>
        <v>1.8177610231283142E-2</v>
      </c>
      <c r="AB43" s="58">
        <f>-M43*SIN(Y43)</f>
        <v>20.830001670071127</v>
      </c>
      <c r="AC43" s="64"/>
      <c r="AD43" s="82">
        <f>$AA$40/$M$40*M43</f>
        <v>-1.6406072790151123E-4</v>
      </c>
      <c r="AE43" s="82">
        <f>$AB$40/$M$40*M43</f>
        <v>3.6033563410015561E-4</v>
      </c>
      <c r="AF43" s="22">
        <f t="shared" si="0"/>
        <v>1.8341670959184653E-2</v>
      </c>
      <c r="AG43" s="22">
        <f t="shared" si="0"/>
        <v>20.829641334437028</v>
      </c>
      <c r="AH43" s="64"/>
      <c r="AI43" s="25">
        <f>A43</f>
        <v>2</v>
      </c>
      <c r="AJ43" s="82">
        <f t="shared" si="1"/>
        <v>721013.88634497137</v>
      </c>
      <c r="AK43" s="82">
        <f t="shared" si="1"/>
        <v>461633.52669576468</v>
      </c>
      <c r="AL43" s="66"/>
      <c r="AM43" s="9" t="str">
        <f>IF(A44=0,A43&amp;" - 1",A43&amp;" - "&amp;A44)</f>
        <v>2 - 3</v>
      </c>
      <c r="AN43" s="18">
        <f>AN42+F42+F43</f>
        <v>-32.179999999934807</v>
      </c>
      <c r="AO43" s="18">
        <f>AN43*G43</f>
        <v>670.30939999916654</v>
      </c>
      <c r="AP43" s="9" t="str">
        <f>D43&amp;","&amp;C43</f>
        <v>461633.5,721013.98</v>
      </c>
    </row>
    <row r="44" spans="1:44" s="46" customFormat="1">
      <c r="A44" s="20">
        <f>A43+1</f>
        <v>3</v>
      </c>
      <c r="B44" s="44"/>
      <c r="C44" s="60">
        <v>721014</v>
      </c>
      <c r="D44" s="60">
        <v>461654.33</v>
      </c>
      <c r="E44" s="79"/>
      <c r="F44" s="72">
        <f>IF(C45=0,C44-$C$42,C44-C45)</f>
        <v>16.03000000002794</v>
      </c>
      <c r="G44" s="72">
        <f>IF(D45=0,D44-$D$42,D44-D45)</f>
        <v>0.15000000002328306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16.030701793773805</v>
      </c>
      <c r="N44" s="22">
        <f>IF(F44=0,,ATAN(G44/F44))</f>
        <v>9.3571816690597217E-3</v>
      </c>
      <c r="O44" s="22">
        <f>ABS(DEGREES(N44))</f>
        <v>0.5361270177743015</v>
      </c>
      <c r="P44" s="24" t="str">
        <f>TEXT(INT(O44),"00")</f>
        <v>00</v>
      </c>
      <c r="Q44" s="25" t="str">
        <f>TEXT((O44-P44)*60,"00")</f>
        <v>32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32</v>
      </c>
      <c r="U44" s="24" t="str">
        <f>IF(L44="",IF(G44&gt;0,"W","E"),"")</f>
        <v>W</v>
      </c>
      <c r="V44" s="44"/>
      <c r="W44" s="22">
        <f>IF(S44="due",90*(I44+K44),S44+T44/60)</f>
        <v>0.53333333333333333</v>
      </c>
      <c r="X44" s="22">
        <f>IF(R44="",W44,IF(R44="N",IF(U44="E",180+W44,180-W44),IF(U44="E",360-W44,W44)))</f>
        <v>0.53333333333333333</v>
      </c>
      <c r="Y44" s="22">
        <f>RADIANS(X44)</f>
        <v>9.3084226773030906E-3</v>
      </c>
      <c r="Z44" s="64"/>
      <c r="AA44" s="58">
        <f>-M44*COS(Y44)</f>
        <v>-16.030007294821523</v>
      </c>
      <c r="AB44" s="58">
        <f>-M44*SIN(Y44)</f>
        <v>-0.14921839320742464</v>
      </c>
      <c r="AC44" s="64"/>
      <c r="AD44" s="82">
        <f>$AA$40/$M$40*M44</f>
        <v>-1.2626055654159872E-4</v>
      </c>
      <c r="AE44" s="82">
        <f>$AB$40/$M$40*M44</f>
        <v>2.7731303088309925E-4</v>
      </c>
      <c r="AF44" s="22">
        <f>AA44-AD44</f>
        <v>-16.029881034264982</v>
      </c>
      <c r="AG44" s="22">
        <f>AB44-AE44</f>
        <v>-0.14949570623830774</v>
      </c>
      <c r="AH44" s="64"/>
      <c r="AI44" s="25">
        <f>A44</f>
        <v>3</v>
      </c>
      <c r="AJ44" s="82">
        <f t="shared" si="1"/>
        <v>721013.90468664235</v>
      </c>
      <c r="AK44" s="82">
        <f t="shared" si="1"/>
        <v>461654.3563370991</v>
      </c>
      <c r="AL44" s="66"/>
      <c r="AM44" s="9" t="str">
        <f>IF(A45=0,A44&amp;" - 1",A44&amp;" - "&amp;A45)</f>
        <v>3 - 4</v>
      </c>
      <c r="AN44" s="18">
        <f>AN43+F43+F44</f>
        <v>-16.169999999925494</v>
      </c>
      <c r="AO44" s="18">
        <f>AN44*G44</f>
        <v>-2.4255000003653113</v>
      </c>
      <c r="AP44" s="9" t="str">
        <f>D44&amp;","&amp;C44</f>
        <v>461654.33,721014</v>
      </c>
    </row>
    <row r="45" spans="1:44" s="46" customFormat="1">
      <c r="A45" s="20">
        <f>A44+1</f>
        <v>4</v>
      </c>
      <c r="B45" s="44"/>
      <c r="C45" s="60">
        <v>720997.97</v>
      </c>
      <c r="D45" s="60">
        <v>461654.18</v>
      </c>
      <c r="E45" s="79"/>
      <c r="F45" s="72">
        <f>IF(C46=0,C45-$C$42,C45-C46)</f>
        <v>6.9999999948777258E-2</v>
      </c>
      <c r="G45" s="72">
        <f>IF(D46=0,D45-$D$42,D45-D46)</f>
        <v>21.479999999981374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21.480114059268693</v>
      </c>
      <c r="N45" s="22">
        <f>IF(F45=0,,ATAN(G45/F45))</f>
        <v>1.5675374928959813</v>
      </c>
      <c r="O45" s="22">
        <f>ABS(DEGREES(N45))</f>
        <v>89.813282571457989</v>
      </c>
      <c r="P45" s="24" t="str">
        <f>TEXT(INT(O45),"00")</f>
        <v>89</v>
      </c>
      <c r="Q45" s="25" t="str">
        <f>TEXT((O45-P45)*60,"00")</f>
        <v>49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49</v>
      </c>
      <c r="U45" s="24" t="str">
        <f>IF(L45="",IF(G45&gt;0,"W","E"),"")</f>
        <v>W</v>
      </c>
      <c r="V45" s="44"/>
      <c r="W45" s="22">
        <f>IF(S45="due",90*(I45+K45),S45+T45/60)</f>
        <v>89.816666666666663</v>
      </c>
      <c r="X45" s="22">
        <f>IF(R45="",W45,IF(R45="N",IF(U45="E",180+W45,180-W45),IF(U45="E",360-W45,W45)))</f>
        <v>89.816666666666663</v>
      </c>
      <c r="Y45" s="22">
        <f>RADIANS(X45)</f>
        <v>1.5675965564995735</v>
      </c>
      <c r="Z45" s="64"/>
      <c r="AA45" s="58">
        <f>-M45*COS(Y45)</f>
        <v>-6.8731313622257775E-2</v>
      </c>
      <c r="AB45" s="58">
        <f>-M45*SIN(Y45)</f>
        <v>-21.480004096967029</v>
      </c>
      <c r="AC45" s="64"/>
      <c r="AD45" s="82">
        <f>$AA$40/$M$40*M45</f>
        <v>-1.6918106210132603E-4</v>
      </c>
      <c r="AE45" s="82">
        <f>$AB$40/$M$40*M45</f>
        <v>3.7158170678491532E-4</v>
      </c>
      <c r="AF45" s="22">
        <f>AA45-AD45</f>
        <v>-6.8562132560156447E-2</v>
      </c>
      <c r="AG45" s="22">
        <f>AB45-AE45</f>
        <v>-21.480375678673813</v>
      </c>
      <c r="AH45" s="64"/>
      <c r="AI45" s="25">
        <f>A45</f>
        <v>4</v>
      </c>
      <c r="AJ45" s="82">
        <f t="shared" ref="AJ45" si="2">AJ44+AF44</f>
        <v>720997.87480560807</v>
      </c>
      <c r="AK45" s="82">
        <f t="shared" ref="AK45" si="3">AK44+AG44</f>
        <v>461654.20684139285</v>
      </c>
      <c r="AL45" s="66"/>
      <c r="AM45" s="9" t="str">
        <f>IF(A46=0,A45&amp;" - 1",A45&amp;" - "&amp;A46)</f>
        <v>4 - 1</v>
      </c>
      <c r="AN45" s="18">
        <f>AN44+F44+F45</f>
        <v>-6.9999999948777258E-2</v>
      </c>
      <c r="AO45" s="18">
        <f>AN45*G45</f>
        <v>-1.5035999988984317</v>
      </c>
      <c r="AP45" s="9" t="str">
        <f>D45&amp;","&amp;C45</f>
        <v>461654.18,720997.97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645.65999999880967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322.82999999940483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6.7694313337951517E-4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107415.61309084154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110000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110000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72.714261699595937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5.4381037889861261E-4</v>
      </c>
      <c r="AB40" s="91">
        <f>SUM(AB42:AB65536)</f>
        <v>4.0314051846945809E-4</v>
      </c>
      <c r="AC40" s="91"/>
      <c r="AD40" s="91">
        <f>SUM(AD42:AD65536)</f>
        <v>5.438103788986125E-4</v>
      </c>
      <c r="AE40" s="91">
        <f>SUM(AE42:AE65536)</f>
        <v>4.0314051846945803E-4</v>
      </c>
      <c r="AF40" s="91">
        <f>SUM(AF42:AF65536)</f>
        <v>0</v>
      </c>
      <c r="AG40" s="91">
        <f>SUM(AG42:AG65536)</f>
        <v>9.5756735873919752E-16</v>
      </c>
      <c r="AH40" s="92"/>
      <c r="AI40" s="93">
        <v>1</v>
      </c>
      <c r="AJ40" s="92">
        <f>AJ44+AF44</f>
        <v>721014.05422883166</v>
      </c>
      <c r="AK40" s="92">
        <f>AK44+AG44</f>
        <v>461633.48295205302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199.65000000002328</v>
      </c>
      <c r="G41" s="72">
        <f>IF(D42=0,D41-$D$41,D41-D42)</f>
        <v>816.60999999998603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840.6616528663518</v>
      </c>
      <c r="N41" s="36">
        <f>IF(F41=0,,ATAN(G41/F41))</f>
        <v>1.3310136735577045</v>
      </c>
      <c r="O41" s="36">
        <f>ABS(DEGREES(N41))</f>
        <v>76.261465969059969</v>
      </c>
      <c r="P41" s="37" t="str">
        <f>TEXT(INT(O41),"00")</f>
        <v>76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76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76.266666666666666</v>
      </c>
      <c r="X41" s="22">
        <f>IF(R41="",W41,IF(R41="N",IF(U41="E",180+W41,180-W41),IF(U41="E",360-W41,W41)))</f>
        <v>76.266666666666666</v>
      </c>
      <c r="Y41" s="22">
        <f>RADIANS(X41)</f>
        <v>1.3311044428543419</v>
      </c>
      <c r="Z41" s="64"/>
      <c r="AA41" s="58">
        <f>-M41*COS(Y41)</f>
        <v>-199.57587606233338</v>
      </c>
      <c r="AB41" s="58">
        <f>-M41*SIN(Y41)</f>
        <v>-816.62811872598331</v>
      </c>
      <c r="AC41" s="64"/>
      <c r="AD41" s="22">
        <v>0</v>
      </c>
      <c r="AE41" s="22">
        <v>0</v>
      </c>
      <c r="AF41" s="22">
        <f t="shared" ref="AF41:AG43" si="0">AA41-AD41</f>
        <v>-199.57587606233338</v>
      </c>
      <c r="AG41" s="22">
        <f t="shared" si="0"/>
        <v>-816.62811872598331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721028.97</v>
      </c>
      <c r="D42" s="60">
        <v>461633.61</v>
      </c>
      <c r="E42" s="79"/>
      <c r="F42" s="72">
        <f>IF(C43=0,C42-$C$42,C42-C43)</f>
        <v>-0.96999999997206032</v>
      </c>
      <c r="G42" s="72">
        <f>IF(D43=0,D42-$D$42,D42-D43)</f>
        <v>-20.929999999993015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20.952465248739905</v>
      </c>
      <c r="N42" s="36">
        <f>IF(F42=0,,ATAN(G42/F42))</f>
        <v>1.5244845054677365</v>
      </c>
      <c r="O42" s="36">
        <f>ABS(DEGREES(N42))</f>
        <v>87.346528096389775</v>
      </c>
      <c r="P42" s="37" t="str">
        <f>TEXT(INT(O42),"00")</f>
        <v>87</v>
      </c>
      <c r="Q42" s="38" t="str">
        <f>TEXT((O42-P42)*60,"00")</f>
        <v>21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21</v>
      </c>
      <c r="U42" s="40" t="str">
        <f>IF(L42="",IF(G42&gt;0,"W","E"),"")</f>
        <v>E</v>
      </c>
      <c r="V42" s="44"/>
      <c r="W42" s="22">
        <f>IF(S42="due",90*(I42+K42),S42+T42/60)</f>
        <v>87.35</v>
      </c>
      <c r="X42" s="22">
        <f>IF(R42="",W42,IF(R42="N",IF(U42="E",180+W42,180-W42),IF(U42="E",360-W42,W42)))</f>
        <v>267.35000000000002</v>
      </c>
      <c r="Y42" s="22">
        <f>RADIANS(X42)</f>
        <v>4.6661377552068402</v>
      </c>
      <c r="Z42" s="64"/>
      <c r="AA42" s="58">
        <f>-M42*COS(Y42)</f>
        <v>0.9687317207869014</v>
      </c>
      <c r="AB42" s="58">
        <f>-M42*SIN(Y42)</f>
        <v>20.930058739831445</v>
      </c>
      <c r="AC42" s="64"/>
      <c r="AD42" s="82">
        <f>$AA$40/$M$40*M42</f>
        <v>1.5669784440430586E-4</v>
      </c>
      <c r="AE42" s="82">
        <f>$AB$40/$M$40*M42</f>
        <v>1.1616411287357191E-4</v>
      </c>
      <c r="AF42" s="22">
        <f t="shared" si="0"/>
        <v>0.96857502294249709</v>
      </c>
      <c r="AG42" s="22">
        <f t="shared" si="0"/>
        <v>20.92994257571857</v>
      </c>
      <c r="AH42" s="63"/>
      <c r="AI42" s="38">
        <f>A42</f>
        <v>1</v>
      </c>
      <c r="AJ42" s="82">
        <f t="shared" ref="AJ42:AK44" si="1">AJ41+AF41</f>
        <v>721029.04412393761</v>
      </c>
      <c r="AK42" s="82">
        <f t="shared" si="1"/>
        <v>461633.59188127401</v>
      </c>
      <c r="AL42" s="66"/>
      <c r="AM42" s="9" t="str">
        <f>IF(A43=0,A42&amp;" - 1",A42&amp;" - "&amp;A43)</f>
        <v>1 - 2</v>
      </c>
      <c r="AN42" s="18">
        <f>F42</f>
        <v>-0.96999999997206032</v>
      </c>
      <c r="AO42" s="18">
        <f>AN42*G42</f>
        <v>20.302099999408448</v>
      </c>
      <c r="AP42" s="9" t="str">
        <f>D42&amp;","&amp;C42</f>
        <v>461633.61,721028.97</v>
      </c>
    </row>
    <row r="43" spans="1:44">
      <c r="A43" s="20">
        <f>A42+1</f>
        <v>2</v>
      </c>
      <c r="B43" s="44"/>
      <c r="C43" s="60">
        <v>721029.94</v>
      </c>
      <c r="D43" s="60">
        <v>461654.54</v>
      </c>
      <c r="E43" s="79"/>
      <c r="F43" s="72">
        <f>IF(C44=0,C43-$C$42,C43-C44)</f>
        <v>15.939999999944121</v>
      </c>
      <c r="G43" s="72">
        <f>IF(D44=0,D43-$D$42,D43-D44)</f>
        <v>0.2099999999627471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15.941383252346796</v>
      </c>
      <c r="N43" s="36">
        <f>IF(F43=0,,ATAN(G43/F43))</f>
        <v>1.3173641887333311E-2</v>
      </c>
      <c r="O43" s="36">
        <f>ABS(DEGREES(N43))</f>
        <v>0.75479408096095502</v>
      </c>
      <c r="P43" s="37" t="str">
        <f>TEXT(INT(O43),"00")</f>
        <v>00</v>
      </c>
      <c r="Q43" s="38" t="str">
        <f>TEXT((O43-P43)*60,"00")</f>
        <v>45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45</v>
      </c>
      <c r="U43" s="40" t="str">
        <f>IF(L43="",IF(G43&gt;0,"W","E"),"")</f>
        <v>W</v>
      </c>
      <c r="V43" s="44"/>
      <c r="W43" s="22">
        <f>IF(S43="due",90*(I43+K43),S43+T43/60)</f>
        <v>0.75</v>
      </c>
      <c r="X43" s="22">
        <f>IF(R43="",W43,IF(R43="N",IF(U43="E",180+W43,180-W43),IF(U43="E",360-W43,W43)))</f>
        <v>0.75</v>
      </c>
      <c r="Y43" s="22">
        <f>RADIANS(X43)</f>
        <v>1.3089969389957472E-2</v>
      </c>
      <c r="Z43" s="64"/>
      <c r="AA43" s="58">
        <f>-M43*COS(Y43)</f>
        <v>-15.940017515369883</v>
      </c>
      <c r="AB43" s="58">
        <f>-M43*SIN(Y43)</f>
        <v>-0.20866625962102306</v>
      </c>
      <c r="AC43" s="64"/>
      <c r="AD43" s="82">
        <f>$AA$40/$M$40*M43</f>
        <v>1.1922131180319584E-4</v>
      </c>
      <c r="AE43" s="82">
        <f>$AB$40/$M$40*M43</f>
        <v>8.8381802403793576E-5</v>
      </c>
      <c r="AF43" s="22">
        <f t="shared" si="0"/>
        <v>-15.940136736681685</v>
      </c>
      <c r="AG43" s="22">
        <f t="shared" si="0"/>
        <v>-0.20875464142342684</v>
      </c>
      <c r="AH43" s="64"/>
      <c r="AI43" s="25">
        <f>A43</f>
        <v>2</v>
      </c>
      <c r="AJ43" s="82">
        <f t="shared" si="1"/>
        <v>721030.01269896061</v>
      </c>
      <c r="AK43" s="82">
        <f t="shared" si="1"/>
        <v>461654.5218238497</v>
      </c>
      <c r="AL43" s="66"/>
      <c r="AM43" s="9" t="str">
        <f>IF(A44=0,A43&amp;" - 1",A43&amp;" - "&amp;A44)</f>
        <v>2 - 3</v>
      </c>
      <c r="AN43" s="18">
        <f>AN42+F42+F43</f>
        <v>14</v>
      </c>
      <c r="AO43" s="18">
        <f>AN43*G43</f>
        <v>2.9399999994784594</v>
      </c>
      <c r="AP43" s="9" t="str">
        <f>D43&amp;","&amp;C43</f>
        <v>461654.54,721029.94</v>
      </c>
    </row>
    <row r="44" spans="1:44" s="46" customFormat="1">
      <c r="A44" s="20">
        <f>A43+1</f>
        <v>3</v>
      </c>
      <c r="B44" s="44"/>
      <c r="C44" s="60">
        <v>721014</v>
      </c>
      <c r="D44" s="60">
        <v>461654.33</v>
      </c>
      <c r="E44" s="79"/>
      <c r="F44" s="72">
        <f>IF(C45=0,C44-$C$42,C44-C45)</f>
        <v>2.0000000018626451E-2</v>
      </c>
      <c r="G44" s="72">
        <f>IF(D45=0,D44-$D$42,D44-D45)</f>
        <v>20.830000000016298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20.830009601550348</v>
      </c>
      <c r="N44" s="22">
        <f>IF(F44=0,,ATAN(G44/F44))</f>
        <v>1.5698361734644766</v>
      </c>
      <c r="O44" s="22">
        <f>ABS(DEGREES(N44))</f>
        <v>89.944987266481505</v>
      </c>
      <c r="P44" s="24" t="str">
        <f>TEXT(INT(O44),"00")</f>
        <v>89</v>
      </c>
      <c r="Q44" s="25" t="str">
        <f>TEXT((O44-P44)*60,"00")</f>
        <v>57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57</v>
      </c>
      <c r="U44" s="24" t="str">
        <f>IF(L44="",IF(G44&gt;0,"W","E"),"")</f>
        <v>W</v>
      </c>
      <c r="V44" s="44"/>
      <c r="W44" s="22">
        <f>IF(S44="due",90*(I44+K44),S44+T44/60)</f>
        <v>89.95</v>
      </c>
      <c r="X44" s="22">
        <f>IF(R44="",W44,IF(R44="N",IF(U44="E",180+W44,180-W44),IF(U44="E",360-W44,W44)))</f>
        <v>89.95</v>
      </c>
      <c r="Y44" s="22">
        <f>RADIANS(X44)</f>
        <v>1.5699236621688994</v>
      </c>
      <c r="Z44" s="64"/>
      <c r="AA44" s="58">
        <f>-M44*COS(Y44)</f>
        <v>-1.8177610231280589E-2</v>
      </c>
      <c r="AB44" s="58">
        <f>-M44*SIN(Y44)</f>
        <v>-20.830001670071127</v>
      </c>
      <c r="AC44" s="64"/>
      <c r="AD44" s="82">
        <f>$AA$40/$M$40*M44</f>
        <v>1.5578203160032604E-4</v>
      </c>
      <c r="AE44" s="82">
        <f>$AB$40/$M$40*M44</f>
        <v>1.1548519745940652E-4</v>
      </c>
      <c r="AF44" s="22">
        <f>AA44-AD44</f>
        <v>-1.8333392262880915E-2</v>
      </c>
      <c r="AG44" s="22">
        <f>AB44-AE44</f>
        <v>-20.830117155268585</v>
      </c>
      <c r="AH44" s="64"/>
      <c r="AI44" s="25">
        <f>A44</f>
        <v>3</v>
      </c>
      <c r="AJ44" s="82">
        <f t="shared" si="1"/>
        <v>721014.07256222388</v>
      </c>
      <c r="AK44" s="82">
        <f t="shared" si="1"/>
        <v>461654.31306920829</v>
      </c>
      <c r="AL44" s="66"/>
      <c r="AM44" s="9" t="str">
        <f>IF(A45=0,A44&amp;" - 1",A44&amp;" - "&amp;A45)</f>
        <v>3 - 4</v>
      </c>
      <c r="AN44" s="18">
        <f>AN43+F43+F44</f>
        <v>29.959999999962747</v>
      </c>
      <c r="AO44" s="18">
        <f>AN44*G44</f>
        <v>624.06679999971232</v>
      </c>
      <c r="AP44" s="9" t="str">
        <f>D44&amp;","&amp;C44</f>
        <v>461654.33,721014</v>
      </c>
    </row>
    <row r="45" spans="1:44" s="46" customFormat="1">
      <c r="A45" s="20">
        <f>A44+1</f>
        <v>4</v>
      </c>
      <c r="B45" s="44"/>
      <c r="C45" s="60">
        <v>721013.98</v>
      </c>
      <c r="D45" s="60">
        <v>461633.5</v>
      </c>
      <c r="E45" s="79"/>
      <c r="F45" s="72">
        <f>IF(C46=0,C45-$C$42,C45-C46)</f>
        <v>-14.989999999990687</v>
      </c>
      <c r="G45" s="72">
        <f>IF(D46=0,D45-$D$42,D45-D46)</f>
        <v>-0.10999999998603016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14.990403596958879</v>
      </c>
      <c r="N45" s="22">
        <f>IF(F45=0,,ATAN(G45/F45))</f>
        <v>7.3380937669294674E-3</v>
      </c>
      <c r="O45" s="22">
        <f>ABS(DEGREES(N45))</f>
        <v>0.42044180251631447</v>
      </c>
      <c r="P45" s="24" t="str">
        <f>TEXT(INT(O45),"00")</f>
        <v>00</v>
      </c>
      <c r="Q45" s="25" t="str">
        <f>TEXT((O45-P45)*60,"00")</f>
        <v>25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25</v>
      </c>
      <c r="U45" s="24" t="str">
        <f>IF(L45="",IF(G45&gt;0,"W","E"),"")</f>
        <v>E</v>
      </c>
      <c r="V45" s="44"/>
      <c r="W45" s="22">
        <f>IF(S45="due",90*(I45+K45),S45+T45/60)</f>
        <v>0.41666666666666669</v>
      </c>
      <c r="X45" s="22">
        <f>IF(R45="",W45,IF(R45="N",IF(U45="E",180+W45,180-W45),IF(U45="E",360-W45,W45)))</f>
        <v>180.41666666666666</v>
      </c>
      <c r="Y45" s="22">
        <f>RADIANS(X45)</f>
        <v>3.1488648588064359</v>
      </c>
      <c r="Z45" s="64"/>
      <c r="AA45" s="58">
        <f>-M45*COS(Y45)</f>
        <v>14.99000721519316</v>
      </c>
      <c r="AB45" s="58">
        <f>-M45*SIN(Y45)</f>
        <v>0.10901233037917391</v>
      </c>
      <c r="AC45" s="64"/>
      <c r="AD45" s="82">
        <f>$AA$40/$M$40*M45</f>
        <v>1.1210919109078478E-4</v>
      </c>
      <c r="AE45" s="82">
        <f>$AB$40/$M$40*M45</f>
        <v>8.3109405732686048E-5</v>
      </c>
      <c r="AF45" s="22">
        <f>AA45-AD45</f>
        <v>14.989895106002068</v>
      </c>
      <c r="AG45" s="22">
        <f>AB45-AE45</f>
        <v>0.10892922097344122</v>
      </c>
      <c r="AH45" s="64"/>
      <c r="AI45" s="25">
        <f>A45</f>
        <v>4</v>
      </c>
      <c r="AJ45" s="82">
        <f t="shared" ref="AJ45" si="2">AJ44+AF44</f>
        <v>721014.05422883166</v>
      </c>
      <c r="AK45" s="82">
        <f t="shared" ref="AK45" si="3">AK44+AG44</f>
        <v>461633.48295205302</v>
      </c>
      <c r="AL45" s="66"/>
      <c r="AM45" s="9" t="str">
        <f>IF(A46=0,A45&amp;" - 1",A45&amp;" - "&amp;A46)</f>
        <v>4 - 1</v>
      </c>
      <c r="AN45" s="18">
        <f>AN44+F44+F45</f>
        <v>14.989999999990687</v>
      </c>
      <c r="AO45" s="18">
        <f>AN45*G45</f>
        <v>-1.6488999997895677</v>
      </c>
      <c r="AP45" s="9" t="str">
        <f>D45&amp;","&amp;C45</f>
        <v>461633.5,721013.98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651.35449999823538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325.67724999911769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3.8131621576340398E-4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191607.22034419459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190000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190000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73.062940174592995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3.6879021948643675E-4</v>
      </c>
      <c r="AB40" s="91">
        <f>SUM(AB42:AB65536)</f>
        <v>9.6932091771861906E-5</v>
      </c>
      <c r="AC40" s="91"/>
      <c r="AD40" s="91">
        <f>SUM(AD42:AD65536)</f>
        <v>3.6879021948643675E-4</v>
      </c>
      <c r="AE40" s="91">
        <f>SUM(AE42:AE65536)</f>
        <v>9.6932091771861919E-5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721030.04572317377</v>
      </c>
      <c r="AK40" s="92">
        <f>AK44+AG44</f>
        <v>461612.74198066961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199.65000000002328</v>
      </c>
      <c r="G41" s="72">
        <f>IF(D42=0,D41-$D$41,D41-D42)</f>
        <v>816.60999999998603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840.6616528663518</v>
      </c>
      <c r="N41" s="36">
        <f>IF(F41=0,,ATAN(G41/F41))</f>
        <v>1.3310136735577045</v>
      </c>
      <c r="O41" s="36">
        <f>ABS(DEGREES(N41))</f>
        <v>76.261465969059969</v>
      </c>
      <c r="P41" s="37" t="str">
        <f>TEXT(INT(O41),"00")</f>
        <v>76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76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76.266666666666666</v>
      </c>
      <c r="X41" s="22">
        <f>IF(R41="",W41,IF(R41="N",IF(U41="E",180+W41,180-W41),IF(U41="E",360-W41,W41)))</f>
        <v>76.266666666666666</v>
      </c>
      <c r="Y41" s="22">
        <f>RADIANS(X41)</f>
        <v>1.3311044428543419</v>
      </c>
      <c r="Z41" s="64"/>
      <c r="AA41" s="58">
        <f>-M41*COS(Y41)</f>
        <v>-199.57587606233338</v>
      </c>
      <c r="AB41" s="58">
        <f>-M41*SIN(Y41)</f>
        <v>-816.62811872598331</v>
      </c>
      <c r="AC41" s="64"/>
      <c r="AD41" s="22">
        <v>0</v>
      </c>
      <c r="AE41" s="22">
        <v>0</v>
      </c>
      <c r="AF41" s="22">
        <f t="shared" ref="AF41:AG43" si="0">AA41-AD41</f>
        <v>-199.57587606233338</v>
      </c>
      <c r="AG41" s="22">
        <f t="shared" si="0"/>
        <v>-816.62811872598331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721028.97</v>
      </c>
      <c r="D42" s="60">
        <v>461633.61</v>
      </c>
      <c r="E42" s="79"/>
      <c r="F42" s="72">
        <f>IF(C43=0,C42-$C$42,C42-C43)</f>
        <v>14.989999999990687</v>
      </c>
      <c r="G42" s="72">
        <f>IF(D43=0,D42-$D$42,D42-D43)</f>
        <v>0.10999999998603016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14.990403596958879</v>
      </c>
      <c r="N42" s="36">
        <f>IF(F42=0,,ATAN(G42/F42))</f>
        <v>7.3380937669294674E-3</v>
      </c>
      <c r="O42" s="36">
        <f>ABS(DEGREES(N42))</f>
        <v>0.42044180251631447</v>
      </c>
      <c r="P42" s="37" t="str">
        <f>TEXT(INT(O42),"00")</f>
        <v>00</v>
      </c>
      <c r="Q42" s="38" t="str">
        <f>TEXT((O42-P42)*60,"00")</f>
        <v>25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25</v>
      </c>
      <c r="U42" s="40" t="str">
        <f>IF(L42="",IF(G42&gt;0,"W","E"),"")</f>
        <v>W</v>
      </c>
      <c r="V42" s="44"/>
      <c r="W42" s="22">
        <f>IF(S42="due",90*(I42+K42),S42+T42/60)</f>
        <v>0.41666666666666669</v>
      </c>
      <c r="X42" s="22">
        <f>IF(R42="",W42,IF(R42="N",IF(U42="E",180+W42,180-W42),IF(U42="E",360-W42,W42)))</f>
        <v>0.41666666666666669</v>
      </c>
      <c r="Y42" s="22">
        <f>RADIANS(X42)</f>
        <v>7.2722052166430398E-3</v>
      </c>
      <c r="Z42" s="64"/>
      <c r="AA42" s="58">
        <f>-M42*COS(Y42)</f>
        <v>-14.99000721519316</v>
      </c>
      <c r="AB42" s="58">
        <f>-M42*SIN(Y42)</f>
        <v>-0.1090123303791803</v>
      </c>
      <c r="AC42" s="64"/>
      <c r="AD42" s="82">
        <f>$AA$40/$M$40*M42</f>
        <v>7.5665093951901477E-5</v>
      </c>
      <c r="AE42" s="82">
        <f>$AB$40/$M$40*M42</f>
        <v>1.9887663618318949E-5</v>
      </c>
      <c r="AF42" s="22">
        <f t="shared" si="0"/>
        <v>-14.990082880287112</v>
      </c>
      <c r="AG42" s="22">
        <f t="shared" si="0"/>
        <v>-0.10903221804279863</v>
      </c>
      <c r="AH42" s="63"/>
      <c r="AI42" s="38">
        <f>A42</f>
        <v>1</v>
      </c>
      <c r="AJ42" s="82">
        <f t="shared" ref="AJ42:AK44" si="1">AJ41+AF41</f>
        <v>721029.04412393761</v>
      </c>
      <c r="AK42" s="82">
        <f t="shared" si="1"/>
        <v>461633.59188127401</v>
      </c>
      <c r="AL42" s="66"/>
      <c r="AM42" s="9" t="str">
        <f>IF(A43=0,A42&amp;" - 1",A42&amp;" - "&amp;A43)</f>
        <v>1 - 2</v>
      </c>
      <c r="AN42" s="18">
        <f>F42</f>
        <v>14.989999999990687</v>
      </c>
      <c r="AO42" s="18">
        <f>AN42*G42</f>
        <v>1.6488999997895677</v>
      </c>
      <c r="AP42" s="9" t="str">
        <f>D42&amp;","&amp;C42</f>
        <v>461633.61,721028.97</v>
      </c>
    </row>
    <row r="43" spans="1:44">
      <c r="A43" s="20">
        <f>A42+1</f>
        <v>2</v>
      </c>
      <c r="B43" s="44"/>
      <c r="C43" s="60">
        <v>721013.98</v>
      </c>
      <c r="D43" s="60">
        <v>461633.5</v>
      </c>
      <c r="E43" s="79"/>
      <c r="F43" s="72">
        <f>IF(C44=0,C43-$C$42,C43-C44)</f>
        <v>-6.0000000055879354E-2</v>
      </c>
      <c r="G43" s="72">
        <f>IF(D44=0,D43-$D$42,D43-D44)</f>
        <v>21.260000000009313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21.260084665880395</v>
      </c>
      <c r="N43" s="36">
        <f>IF(F43=0,,ATAN(G43/F43))</f>
        <v>-1.5679741329679819</v>
      </c>
      <c r="O43" s="36">
        <f>ABS(DEGREES(N43))</f>
        <v>89.838300204749913</v>
      </c>
      <c r="P43" s="37" t="str">
        <f>TEXT(INT(O43),"00")</f>
        <v>89</v>
      </c>
      <c r="Q43" s="38" t="str">
        <f>TEXT((O43-P43)*60,"00")</f>
        <v>50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89.833333333333329</v>
      </c>
      <c r="X43" s="22">
        <f>IF(R43="",W43,IF(R43="N",IF(U43="E",180+W43,180-W43),IF(U43="E",360-W43,W43)))</f>
        <v>90.166666666666671</v>
      </c>
      <c r="Y43" s="22">
        <f>RADIANS(X43)</f>
        <v>1.573705208881554</v>
      </c>
      <c r="Z43" s="64"/>
      <c r="AA43" s="58">
        <f>-M43*COS(Y43)</f>
        <v>6.1842992230252948E-2</v>
      </c>
      <c r="AB43" s="58">
        <f>-M43*SIN(Y43)</f>
        <v>-21.259994718830828</v>
      </c>
      <c r="AC43" s="64"/>
      <c r="AD43" s="82">
        <f>$AA$40/$M$40*M43</f>
        <v>1.0731174069226314E-4</v>
      </c>
      <c r="AE43" s="82">
        <f>$AB$40/$M$40*M43</f>
        <v>2.8205605646120608E-5</v>
      </c>
      <c r="AF43" s="22">
        <f t="shared" si="0"/>
        <v>6.1735680489560685E-2</v>
      </c>
      <c r="AG43" s="22">
        <f t="shared" si="0"/>
        <v>-21.260022924436473</v>
      </c>
      <c r="AH43" s="64"/>
      <c r="AI43" s="25">
        <f>A43</f>
        <v>2</v>
      </c>
      <c r="AJ43" s="82">
        <f t="shared" si="1"/>
        <v>721014.05404105736</v>
      </c>
      <c r="AK43" s="82">
        <f t="shared" si="1"/>
        <v>461633.48284905596</v>
      </c>
      <c r="AL43" s="66"/>
      <c r="AM43" s="9" t="str">
        <f>IF(A44=0,A43&amp;" - 1",A43&amp;" - "&amp;A44)</f>
        <v>2 - 3</v>
      </c>
      <c r="AN43" s="18">
        <f>AN42+F42+F43</f>
        <v>29.919999999925494</v>
      </c>
      <c r="AO43" s="18">
        <f>AN43*G43</f>
        <v>636.09919999869464</v>
      </c>
      <c r="AP43" s="9" t="str">
        <f>D43&amp;","&amp;C43</f>
        <v>461633.5,721013.98</v>
      </c>
    </row>
    <row r="44" spans="1:44" s="46" customFormat="1">
      <c r="A44" s="20">
        <f>A43+1</f>
        <v>3</v>
      </c>
      <c r="B44" s="44"/>
      <c r="C44" s="60">
        <v>721014.04</v>
      </c>
      <c r="D44" s="60">
        <v>461612.24</v>
      </c>
      <c r="E44" s="79"/>
      <c r="F44" s="72">
        <f>IF(C45=0,C44-$C$42,C44-C45)</f>
        <v>-15.929999999934807</v>
      </c>
      <c r="G44" s="72">
        <f>IF(D45=0,D44-$D$42,D44-D45)</f>
        <v>-0.52000000001862645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15.938484871465741</v>
      </c>
      <c r="N44" s="22">
        <f>IF(F44=0,,ATAN(G44/F44))</f>
        <v>3.2631225494397863E-2</v>
      </c>
      <c r="O44" s="22">
        <f>ABS(DEGREES(N44))</f>
        <v>1.8696315011686906</v>
      </c>
      <c r="P44" s="24" t="str">
        <f>TEXT(INT(O44),"00")</f>
        <v>01</v>
      </c>
      <c r="Q44" s="25" t="str">
        <f>TEXT((O44-P44)*60,"00")</f>
        <v>52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1.8666666666666667</v>
      </c>
      <c r="X44" s="22">
        <f>IF(R44="",W44,IF(R44="N",IF(U44="E",180+W44,180-W44),IF(U44="E",360-W44,W44)))</f>
        <v>181.86666666666667</v>
      </c>
      <c r="Y44" s="22">
        <f>RADIANS(X44)</f>
        <v>3.1741721329603543</v>
      </c>
      <c r="Z44" s="64"/>
      <c r="AA44" s="58">
        <f>-M44*COS(Y44)</f>
        <v>15.930026886591618</v>
      </c>
      <c r="AB44" s="58">
        <f>-M44*SIN(Y44)</f>
        <v>0.51917568357008503</v>
      </c>
      <c r="AC44" s="64"/>
      <c r="AD44" s="82">
        <f>$AA$40/$M$40*M44</f>
        <v>8.0450599441837291E-5</v>
      </c>
      <c r="AE44" s="82">
        <f>$AB$40/$M$40*M44</f>
        <v>2.1145476414903338E-5</v>
      </c>
      <c r="AF44" s="22">
        <f>AA44-AD44</f>
        <v>15.929946435992177</v>
      </c>
      <c r="AG44" s="22">
        <f>AB44-AE44</f>
        <v>0.51915453809367018</v>
      </c>
      <c r="AH44" s="64"/>
      <c r="AI44" s="25">
        <f>A44</f>
        <v>3</v>
      </c>
      <c r="AJ44" s="82">
        <f t="shared" si="1"/>
        <v>721014.1157767378</v>
      </c>
      <c r="AK44" s="82">
        <f t="shared" si="1"/>
        <v>461612.2228261315</v>
      </c>
      <c r="AL44" s="66"/>
      <c r="AM44" s="9" t="str">
        <f>IF(A45=0,A44&amp;" - 1",A44&amp;" - "&amp;A45)</f>
        <v>3 - 4</v>
      </c>
      <c r="AN44" s="18">
        <f>AN43+F43+F44</f>
        <v>13.929999999934807</v>
      </c>
      <c r="AO44" s="18">
        <f>AN44*G44</f>
        <v>-7.243600000225566</v>
      </c>
      <c r="AP44" s="9" t="str">
        <f>D44&amp;","&amp;C44</f>
        <v>461612.24,721014.04</v>
      </c>
    </row>
    <row r="45" spans="1:44" s="46" customFormat="1">
      <c r="A45" s="20">
        <f>A44+1</f>
        <v>4</v>
      </c>
      <c r="B45" s="44"/>
      <c r="C45" s="60">
        <v>721029.97</v>
      </c>
      <c r="D45" s="60">
        <v>461612.76</v>
      </c>
      <c r="E45" s="79"/>
      <c r="F45" s="72">
        <f>IF(C46=0,C45-$C$42,C45-C46)</f>
        <v>1</v>
      </c>
      <c r="G45" s="72">
        <f>IF(D46=0,D45-$D$42,D45-D46)</f>
        <v>-20.849999999976717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20.873967040287983</v>
      </c>
      <c r="N45" s="22">
        <f>IF(F45=0,,ATAN(G45/F45))</f>
        <v>-1.5228714210929799</v>
      </c>
      <c r="O45" s="22">
        <f>ABS(DEGREES(N45))</f>
        <v>87.254105169717718</v>
      </c>
      <c r="P45" s="24" t="str">
        <f>TEXT(INT(O45),"00")</f>
        <v>87</v>
      </c>
      <c r="Q45" s="25" t="str">
        <f>TEXT((O45-P45)*60,"00")</f>
        <v>15</v>
      </c>
      <c r="R45" s="23" t="str">
        <f>IF(L45="",IF(F45&gt;0,"S","N"),"")</f>
        <v>S</v>
      </c>
      <c r="S45" s="25" t="str">
        <f>IF(L45="",IF(INT(Q45)=60,INT(P45+1),P45),"due")</f>
        <v>87</v>
      </c>
      <c r="T45" s="25" t="str">
        <f>IF(L45="",IF(INT(Q45)=60,"00",Q45),L45)</f>
        <v>15</v>
      </c>
      <c r="U45" s="24" t="str">
        <f>IF(L45="",IF(G45&gt;0,"W","E"),"")</f>
        <v>E</v>
      </c>
      <c r="V45" s="44"/>
      <c r="W45" s="22">
        <f>IF(S45="due",90*(I45+K45),S45+T45/60)</f>
        <v>87.25</v>
      </c>
      <c r="X45" s="22">
        <f>IF(R45="",W45,IF(R45="N",IF(U45="E",180+W45,180-W45),IF(U45="E",360-W45,W45)))</f>
        <v>272.75</v>
      </c>
      <c r="Y45" s="22">
        <f>RADIANS(X45)</f>
        <v>4.7603855348145334</v>
      </c>
      <c r="Z45" s="64"/>
      <c r="AA45" s="58">
        <f>-M45*COS(Y45)</f>
        <v>-1.0014938734092238</v>
      </c>
      <c r="AB45" s="58">
        <f>-M45*SIN(Y45)</f>
        <v>20.849928297731694</v>
      </c>
      <c r="AC45" s="64"/>
      <c r="AD45" s="82">
        <f>$AA$40/$M$40*M45</f>
        <v>1.0536278540043485E-4</v>
      </c>
      <c r="AE45" s="82">
        <f>$AB$40/$M$40*M45</f>
        <v>2.7693346092519014E-5</v>
      </c>
      <c r="AF45" s="22">
        <f>AA45-AD45</f>
        <v>-1.0015992361946242</v>
      </c>
      <c r="AG45" s="22">
        <f>AB45-AE45</f>
        <v>20.849900604385603</v>
      </c>
      <c r="AH45" s="64"/>
      <c r="AI45" s="25">
        <f>A45</f>
        <v>4</v>
      </c>
      <c r="AJ45" s="82">
        <f t="shared" ref="AJ45" si="2">AJ44+AF44</f>
        <v>721030.04572317377</v>
      </c>
      <c r="AK45" s="82">
        <f t="shared" ref="AK45" si="3">AK44+AG44</f>
        <v>461612.74198066961</v>
      </c>
      <c r="AL45" s="66"/>
      <c r="AM45" s="9" t="str">
        <f>IF(A46=0,A45&amp;" - 1",A45&amp;" - "&amp;A46)</f>
        <v>4 - 1</v>
      </c>
      <c r="AN45" s="18">
        <f>AN44+F44+F45</f>
        <v>-1</v>
      </c>
      <c r="AO45" s="18">
        <f>AN45*G45</f>
        <v>20.849999999976717</v>
      </c>
      <c r="AP45" s="9" t="str">
        <f>D45&amp;","&amp;C45</f>
        <v>461612.76,721029.97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667.32540000169047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333.66270000084523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2.8404370025231409E-3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25900.742010550017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73.569425999571877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2.8403669636922757E-3</v>
      </c>
      <c r="AB40" s="91">
        <f>SUM(AB42:AB65536)</f>
        <v>1.9946851084029493E-5</v>
      </c>
      <c r="AC40" s="91"/>
      <c r="AD40" s="91">
        <f>SUM(AD42:AD65536)</f>
        <v>2.8403669636922753E-3</v>
      </c>
      <c r="AE40" s="91">
        <f>SUM(AE42:AE65536)</f>
        <v>1.9946851084029493E-5</v>
      </c>
      <c r="AF40" s="91">
        <f>SUM(AF42:AF65536)</f>
        <v>0</v>
      </c>
      <c r="AG40" s="91">
        <f>SUM(AG42:AG65536)</f>
        <v>-1.27675647831893E-15</v>
      </c>
      <c r="AH40" s="92"/>
      <c r="AI40" s="93">
        <v>1</v>
      </c>
      <c r="AJ40" s="92">
        <f>AJ44+AF44</f>
        <v>721045.47478824772</v>
      </c>
      <c r="AK40" s="92">
        <f>AK44+AG44</f>
        <v>461633.33378219459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199.65000000002328</v>
      </c>
      <c r="G41" s="72">
        <f>IF(D42=0,D41-$D$41,D41-D42)</f>
        <v>816.60999999998603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840.6616528663518</v>
      </c>
      <c r="N41" s="36">
        <f>IF(F41=0,,ATAN(G41/F41))</f>
        <v>1.3310136735577045</v>
      </c>
      <c r="O41" s="36">
        <f>ABS(DEGREES(N41))</f>
        <v>76.261465969059969</v>
      </c>
      <c r="P41" s="37" t="str">
        <f>TEXT(INT(O41),"00")</f>
        <v>76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76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76.266666666666666</v>
      </c>
      <c r="X41" s="22">
        <f>IF(R41="",W41,IF(R41="N",IF(U41="E",180+W41,180-W41),IF(U41="E",360-W41,W41)))</f>
        <v>76.266666666666666</v>
      </c>
      <c r="Y41" s="22">
        <f>RADIANS(X41)</f>
        <v>1.3311044428543419</v>
      </c>
      <c r="Z41" s="64"/>
      <c r="AA41" s="58">
        <f>-M41*COS(Y41)</f>
        <v>-199.57587606233338</v>
      </c>
      <c r="AB41" s="58">
        <f>-M41*SIN(Y41)</f>
        <v>-816.62811872598331</v>
      </c>
      <c r="AC41" s="64"/>
      <c r="AD41" s="22">
        <v>0</v>
      </c>
      <c r="AE41" s="22">
        <v>0</v>
      </c>
      <c r="AF41" s="22">
        <f t="shared" ref="AF41:AG43" si="0">AA41-AD41</f>
        <v>-199.57587606233338</v>
      </c>
      <c r="AG41" s="22">
        <f t="shared" si="0"/>
        <v>-816.62811872598331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721028.97</v>
      </c>
      <c r="D42" s="60">
        <v>461633.61</v>
      </c>
      <c r="E42" s="79"/>
      <c r="F42" s="72">
        <f>IF(C43=0,C42-$C$42,C42-C43)</f>
        <v>-1</v>
      </c>
      <c r="G42" s="72">
        <f>IF(D43=0,D42-$D$42,D42-D43)</f>
        <v>20.849999999976717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20.873967040287983</v>
      </c>
      <c r="N42" s="36">
        <f>IF(F42=0,,ATAN(G42/F42))</f>
        <v>-1.5228714210929799</v>
      </c>
      <c r="O42" s="36">
        <f>ABS(DEGREES(N42))</f>
        <v>87.254105169717718</v>
      </c>
      <c r="P42" s="37" t="str">
        <f>TEXT(INT(O42),"00")</f>
        <v>87</v>
      </c>
      <c r="Q42" s="38" t="str">
        <f>TEXT((O42-P42)*60,"00")</f>
        <v>15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15</v>
      </c>
      <c r="U42" s="40" t="str">
        <f>IF(L42="",IF(G42&gt;0,"W","E"),"")</f>
        <v>W</v>
      </c>
      <c r="V42" s="44"/>
      <c r="W42" s="22">
        <f>IF(S42="due",90*(I42+K42),S42+T42/60)</f>
        <v>87.25</v>
      </c>
      <c r="X42" s="22">
        <f>IF(R42="",W42,IF(R42="N",IF(U42="E",180+W42,180-W42),IF(U42="E",360-W42,W42)))</f>
        <v>92.75</v>
      </c>
      <c r="Y42" s="22">
        <f>RADIANS(X42)</f>
        <v>1.6187928812247407</v>
      </c>
      <c r="Z42" s="64"/>
      <c r="AA42" s="58">
        <f>-M42*COS(Y42)</f>
        <v>1.0014938734092356</v>
      </c>
      <c r="AB42" s="58">
        <f>-M42*SIN(Y42)</f>
        <v>-20.849928297731694</v>
      </c>
      <c r="AC42" s="64"/>
      <c r="AD42" s="82">
        <f>$AA$40/$M$40*M42</f>
        <v>8.0590171225177756E-4</v>
      </c>
      <c r="AE42" s="82">
        <f>$AB$40/$M$40*M42</f>
        <v>5.6595509130108921E-6</v>
      </c>
      <c r="AF42" s="22">
        <f t="shared" si="0"/>
        <v>1.0006879716969839</v>
      </c>
      <c r="AG42" s="22">
        <f t="shared" si="0"/>
        <v>-20.849933957282605</v>
      </c>
      <c r="AH42" s="63"/>
      <c r="AI42" s="38">
        <f>A42</f>
        <v>1</v>
      </c>
      <c r="AJ42" s="82">
        <f t="shared" ref="AJ42:AK44" si="1">AJ41+AF41</f>
        <v>721029.04412393761</v>
      </c>
      <c r="AK42" s="82">
        <f t="shared" si="1"/>
        <v>461633.59188127401</v>
      </c>
      <c r="AL42" s="66"/>
      <c r="AM42" s="9" t="str">
        <f>IF(A43=0,A42&amp;" - 1",A42&amp;" - "&amp;A43)</f>
        <v>1 - 2</v>
      </c>
      <c r="AN42" s="18">
        <f>F42</f>
        <v>-1</v>
      </c>
      <c r="AO42" s="18">
        <f>AN42*G42</f>
        <v>-20.849999999976717</v>
      </c>
      <c r="AP42" s="9" t="str">
        <f>D42&amp;","&amp;C42</f>
        <v>461633.61,721028.97</v>
      </c>
    </row>
    <row r="43" spans="1:44">
      <c r="A43" s="20">
        <f>A42+1</f>
        <v>2</v>
      </c>
      <c r="B43" s="44"/>
      <c r="C43" s="60">
        <v>721029.97</v>
      </c>
      <c r="D43" s="60">
        <v>461612.76</v>
      </c>
      <c r="E43" s="79"/>
      <c r="F43" s="72">
        <f>IF(C44=0,C43-$C$42,C43-C44)</f>
        <v>-16.190000000060536</v>
      </c>
      <c r="G43" s="72">
        <f>IF(D44=0,D43-$D$42,D43-D44)</f>
        <v>-0.53999999997904524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16.199003055803697</v>
      </c>
      <c r="N43" s="36">
        <f>IF(F43=0,,ATAN(G43/F43))</f>
        <v>3.3341561852476741E-2</v>
      </c>
      <c r="O43" s="36">
        <f>ABS(DEGREES(N43))</f>
        <v>1.910330776521304</v>
      </c>
      <c r="P43" s="37" t="str">
        <f>TEXT(INT(O43),"00")</f>
        <v>01</v>
      </c>
      <c r="Q43" s="38" t="str">
        <f>TEXT((O43-P43)*60,"00")</f>
        <v>55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55</v>
      </c>
      <c r="U43" s="40" t="str">
        <f>IF(L43="",IF(G43&gt;0,"W","E"),"")</f>
        <v>E</v>
      </c>
      <c r="V43" s="44"/>
      <c r="W43" s="22">
        <f>IF(S43="due",90*(I43+K43),S43+T43/60)</f>
        <v>1.9166666666666665</v>
      </c>
      <c r="X43" s="22">
        <f>IF(R43="",W43,IF(R43="N",IF(U43="E",180+W43,180-W43),IF(U43="E",360-W43,W43)))</f>
        <v>181.91666666666666</v>
      </c>
      <c r="Y43" s="22">
        <f>RADIANS(X43)</f>
        <v>3.1750447975863509</v>
      </c>
      <c r="Z43" s="64"/>
      <c r="AA43" s="58">
        <f>-M43*COS(Y43)</f>
        <v>16.189940186713873</v>
      </c>
      <c r="AB43" s="58">
        <f>-M43*SIN(Y43)</f>
        <v>0.54179032158640306</v>
      </c>
      <c r="AC43" s="64"/>
      <c r="AD43" s="82">
        <f>$AA$40/$M$40*M43</f>
        <v>6.2541079394479431E-4</v>
      </c>
      <c r="AE43" s="82">
        <f>$AB$40/$M$40*M43</f>
        <v>4.392029668217547E-6</v>
      </c>
      <c r="AF43" s="22">
        <f t="shared" si="0"/>
        <v>16.189314775919929</v>
      </c>
      <c r="AG43" s="22">
        <f t="shared" si="0"/>
        <v>0.54178592955673488</v>
      </c>
      <c r="AH43" s="64"/>
      <c r="AI43" s="25">
        <f>A43</f>
        <v>2</v>
      </c>
      <c r="AJ43" s="82">
        <f t="shared" si="1"/>
        <v>721030.04481190932</v>
      </c>
      <c r="AK43" s="82">
        <f t="shared" si="1"/>
        <v>461612.74194731674</v>
      </c>
      <c r="AL43" s="66"/>
      <c r="AM43" s="9" t="str">
        <f>IF(A44=0,A43&amp;" - 1",A43&amp;" - "&amp;A44)</f>
        <v>2 - 3</v>
      </c>
      <c r="AN43" s="18">
        <f>AN42+F42+F43</f>
        <v>-18.190000000060536</v>
      </c>
      <c r="AO43" s="18">
        <f>AN43*G43</f>
        <v>9.8225999996515228</v>
      </c>
      <c r="AP43" s="9" t="str">
        <f>D43&amp;","&amp;C43</f>
        <v>461612.76,721029.97</v>
      </c>
    </row>
    <row r="44" spans="1:44" s="46" customFormat="1">
      <c r="A44" s="20">
        <f>A43+1</f>
        <v>3</v>
      </c>
      <c r="B44" s="44"/>
      <c r="C44" s="60">
        <v>721046.16</v>
      </c>
      <c r="D44" s="60">
        <v>461613.3</v>
      </c>
      <c r="E44" s="79"/>
      <c r="F44" s="72">
        <f>IF(C45=0,C44-$C$42,C44-C45)</f>
        <v>0.76000000000931323</v>
      </c>
      <c r="G44" s="72">
        <f>IF(D45=0,D44-$D$42,D44-D45)</f>
        <v>-20.049999999988358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20.064398819788931</v>
      </c>
      <c r="N44" s="22">
        <f>IF(F44=0,,ATAN(G44/F44))</f>
        <v>-1.5329092284220207</v>
      </c>
      <c r="O44" s="22">
        <f>ABS(DEGREES(N44))</f>
        <v>87.829229165237251</v>
      </c>
      <c r="P44" s="24" t="str">
        <f>TEXT(INT(O44),"00")</f>
        <v>87</v>
      </c>
      <c r="Q44" s="25" t="str">
        <f>TEXT((O44-P44)*60,"00")</f>
        <v>50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50</v>
      </c>
      <c r="U44" s="24" t="str">
        <f>IF(L44="",IF(G44&gt;0,"W","E"),"")</f>
        <v>E</v>
      </c>
      <c r="V44" s="44"/>
      <c r="W44" s="22">
        <f>IF(S44="due",90*(I44+K44),S44+T44/60)</f>
        <v>87.833333333333329</v>
      </c>
      <c r="X44" s="22">
        <f>IF(R44="",W44,IF(R44="N",IF(U44="E",180+W44,180-W44),IF(U44="E",360-W44,W44)))</f>
        <v>272.16666666666669</v>
      </c>
      <c r="Y44" s="22">
        <f>RADIANS(X44)</f>
        <v>4.7502044475112335</v>
      </c>
      <c r="Z44" s="64"/>
      <c r="AA44" s="58">
        <f>-M44*COS(Y44)</f>
        <v>-0.75856379157178877</v>
      </c>
      <c r="AB44" s="58">
        <f>-M44*SIN(Y44)</f>
        <v>20.050054388296896</v>
      </c>
      <c r="AC44" s="64"/>
      <c r="AD44" s="82">
        <f>$AA$40/$M$40*M44</f>
        <v>7.7464591818898255E-4</v>
      </c>
      <c r="AE44" s="82">
        <f>$AB$40/$M$40*M44</f>
        <v>5.4400529827599297E-6</v>
      </c>
      <c r="AF44" s="22">
        <f>AA44-AD44</f>
        <v>-0.75933843748997776</v>
      </c>
      <c r="AG44" s="22">
        <f>AB44-AE44</f>
        <v>20.050048948243912</v>
      </c>
      <c r="AH44" s="64"/>
      <c r="AI44" s="25">
        <f>A44</f>
        <v>3</v>
      </c>
      <c r="AJ44" s="82">
        <f t="shared" si="1"/>
        <v>721046.23412668519</v>
      </c>
      <c r="AK44" s="82">
        <f t="shared" si="1"/>
        <v>461613.28373324632</v>
      </c>
      <c r="AL44" s="66"/>
      <c r="AM44" s="9" t="str">
        <f>IF(A45=0,A44&amp;" - 1",A44&amp;" - "&amp;A45)</f>
        <v>3 - 4</v>
      </c>
      <c r="AN44" s="18">
        <f>AN43+F43+F44</f>
        <v>-33.620000000111759</v>
      </c>
      <c r="AO44" s="18">
        <f>AN44*G44</f>
        <v>674.08100000184936</v>
      </c>
      <c r="AP44" s="9" t="str">
        <f>D44&amp;","&amp;C44</f>
        <v>461613.3,721046.16</v>
      </c>
    </row>
    <row r="45" spans="1:44" s="46" customFormat="1">
      <c r="A45" s="20">
        <f>A44+1</f>
        <v>4</v>
      </c>
      <c r="B45" s="44"/>
      <c r="C45" s="60">
        <v>721045.4</v>
      </c>
      <c r="D45" s="60">
        <v>461633.35</v>
      </c>
      <c r="E45" s="79"/>
      <c r="F45" s="72">
        <f>IF(C46=0,C45-$C$42,C45-C46)</f>
        <v>16.430000000051223</v>
      </c>
      <c r="G45" s="72">
        <f>IF(D46=0,D45-$D$42,D45-D46)</f>
        <v>-0.26000000000931323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16.432057083691255</v>
      </c>
      <c r="N45" s="22">
        <f>IF(F45=0,,ATAN(G45/F45))</f>
        <v>-1.5823390144515732E-2</v>
      </c>
      <c r="O45" s="22">
        <f>ABS(DEGREES(N45))</f>
        <v>0.90661347286965321</v>
      </c>
      <c r="P45" s="24" t="str">
        <f>TEXT(INT(O45),"00")</f>
        <v>00</v>
      </c>
      <c r="Q45" s="25" t="str">
        <f>TEXT((O45-P45)*60,"00")</f>
        <v>54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54</v>
      </c>
      <c r="U45" s="24" t="str">
        <f>IF(L45="",IF(G45&gt;0,"W","E"),"")</f>
        <v>E</v>
      </c>
      <c r="V45" s="44"/>
      <c r="W45" s="22">
        <f>IF(S45="due",90*(I45+K45),S45+T45/60)</f>
        <v>0.9</v>
      </c>
      <c r="X45" s="22">
        <f>IF(R45="",W45,IF(R45="N",IF(U45="E",180+W45,180-W45),IF(U45="E",360-W45,W45)))</f>
        <v>359.1</v>
      </c>
      <c r="Y45" s="22">
        <f>RADIANS(X45)</f>
        <v>6.2674773439116382</v>
      </c>
      <c r="Z45" s="64"/>
      <c r="AA45" s="58">
        <f>-M45*COS(Y45)</f>
        <v>-16.430029901587627</v>
      </c>
      <c r="AB45" s="58">
        <f>-M45*SIN(Y45)</f>
        <v>0.25810353469947717</v>
      </c>
      <c r="AC45" s="64"/>
      <c r="AD45" s="82">
        <f>$AA$40/$M$40*M45</f>
        <v>6.3440853930672074E-4</v>
      </c>
      <c r="AE45" s="82">
        <f>$AB$40/$M$40*M45</f>
        <v>4.4552175200411219E-6</v>
      </c>
      <c r="AF45" s="22">
        <f>AA45-AD45</f>
        <v>-16.430664310126932</v>
      </c>
      <c r="AG45" s="22">
        <f>AB45-AE45</f>
        <v>0.25809907948195715</v>
      </c>
      <c r="AH45" s="64"/>
      <c r="AI45" s="25">
        <f>A45</f>
        <v>4</v>
      </c>
      <c r="AJ45" s="82">
        <f t="shared" ref="AJ45" si="2">AJ44+AF44</f>
        <v>721045.47478824772</v>
      </c>
      <c r="AK45" s="82">
        <f t="shared" ref="AK45" si="3">AK44+AG44</f>
        <v>461633.33378219459</v>
      </c>
      <c r="AL45" s="66"/>
      <c r="AM45" s="9" t="str">
        <f>IF(A46=0,A45&amp;" - 1",A45&amp;" - "&amp;A46)</f>
        <v>4 - 1</v>
      </c>
      <c r="AN45" s="18">
        <f>AN44+F44+F45</f>
        <v>-16.430000000051223</v>
      </c>
      <c r="AO45" s="18">
        <f>AN45*G45</f>
        <v>4.2718000001663343</v>
      </c>
      <c r="AP45" s="9" t="str">
        <f>D45&amp;","&amp;C45</f>
        <v>461633.35,721045.4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688.9042000036527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344.45210000182635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1.8188680682092622E-3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41188.19300673285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74.915889047186425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-7.9528055386424157E-4</v>
      </c>
      <c r="AB40" s="91">
        <f>SUM(AB42:AB65536)</f>
        <v>1.6357902952996994E-3</v>
      </c>
      <c r="AC40" s="91"/>
      <c r="AD40" s="91">
        <f>SUM(AD42:AD65536)</f>
        <v>-7.9528055386424157E-4</v>
      </c>
      <c r="AE40" s="91">
        <f>SUM(AE42:AE65536)</f>
        <v>1.6357902952996992E-3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721030.0126332345</v>
      </c>
      <c r="AK40" s="92">
        <f>AK44+AG44</f>
        <v>461654.52239751152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199.65000000002328</v>
      </c>
      <c r="G41" s="72">
        <f>IF(D42=0,D41-$D$41,D41-D42)</f>
        <v>816.60999999998603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840.6616528663518</v>
      </c>
      <c r="N41" s="36">
        <f>IF(F41=0,,ATAN(G41/F41))</f>
        <v>1.3310136735577045</v>
      </c>
      <c r="O41" s="36">
        <f>ABS(DEGREES(N41))</f>
        <v>76.261465969059969</v>
      </c>
      <c r="P41" s="37" t="str">
        <f>TEXT(INT(O41),"00")</f>
        <v>76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76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76.266666666666666</v>
      </c>
      <c r="X41" s="22">
        <f>IF(R41="",W41,IF(R41="N",IF(U41="E",180+W41,180-W41),IF(U41="E",360-W41,W41)))</f>
        <v>76.266666666666666</v>
      </c>
      <c r="Y41" s="22">
        <f>RADIANS(X41)</f>
        <v>1.3311044428543419</v>
      </c>
      <c r="Z41" s="64"/>
      <c r="AA41" s="58">
        <f>-M41*COS(Y41)</f>
        <v>-199.57587606233338</v>
      </c>
      <c r="AB41" s="58">
        <f>-M41*SIN(Y41)</f>
        <v>-816.62811872598331</v>
      </c>
      <c r="AC41" s="64"/>
      <c r="AD41" s="22">
        <v>0</v>
      </c>
      <c r="AE41" s="22">
        <v>0</v>
      </c>
      <c r="AF41" s="22">
        <f t="shared" ref="AF41:AG43" si="0">AA41-AD41</f>
        <v>-199.57587606233338</v>
      </c>
      <c r="AG41" s="22">
        <f t="shared" si="0"/>
        <v>-816.62811872598331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721028.97</v>
      </c>
      <c r="D42" s="60">
        <v>461633.61</v>
      </c>
      <c r="E42" s="79"/>
      <c r="F42" s="72">
        <f>IF(C43=0,C42-$C$42,C42-C43)</f>
        <v>-16.430000000051223</v>
      </c>
      <c r="G42" s="72">
        <f>IF(D43=0,D42-$D$42,D42-D43)</f>
        <v>0.26000000000931323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16.432057083691255</v>
      </c>
      <c r="N42" s="36">
        <f>IF(F42=0,,ATAN(G42/F42))</f>
        <v>-1.5823390144515732E-2</v>
      </c>
      <c r="O42" s="36">
        <f>ABS(DEGREES(N42))</f>
        <v>0.90661347286965321</v>
      </c>
      <c r="P42" s="37" t="str">
        <f>TEXT(INT(O42),"00")</f>
        <v>00</v>
      </c>
      <c r="Q42" s="38" t="str">
        <f>TEXT((O42-P42)*60,"00")</f>
        <v>54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54</v>
      </c>
      <c r="U42" s="40" t="str">
        <f>IF(L42="",IF(G42&gt;0,"W","E"),"")</f>
        <v>W</v>
      </c>
      <c r="V42" s="44"/>
      <c r="W42" s="22">
        <f>IF(S42="due",90*(I42+K42),S42+T42/60)</f>
        <v>0.9</v>
      </c>
      <c r="X42" s="22">
        <f>IF(R42="",W42,IF(R42="N",IF(U42="E",180+W42,180-W42),IF(U42="E",360-W42,W42)))</f>
        <v>179.1</v>
      </c>
      <c r="Y42" s="22">
        <f>RADIANS(X42)</f>
        <v>3.1258846903218442</v>
      </c>
      <c r="Z42" s="64"/>
      <c r="AA42" s="58">
        <f>-M42*COS(Y42)</f>
        <v>16.430029901587627</v>
      </c>
      <c r="AB42" s="58">
        <f>-M42*SIN(Y42)</f>
        <v>-0.25810353469948977</v>
      </c>
      <c r="AC42" s="64"/>
      <c r="AD42" s="82">
        <f>$AA$40/$M$40*M42</f>
        <v>-1.7443690016700946E-4</v>
      </c>
      <c r="AE42" s="82">
        <f>$AB$40/$M$40*M42</f>
        <v>3.5879437394626144E-4</v>
      </c>
      <c r="AF42" s="22">
        <f t="shared" si="0"/>
        <v>16.430204338487794</v>
      </c>
      <c r="AG42" s="22">
        <f t="shared" si="0"/>
        <v>-0.25846232907343603</v>
      </c>
      <c r="AH42" s="63"/>
      <c r="AI42" s="38">
        <f>A42</f>
        <v>1</v>
      </c>
      <c r="AJ42" s="82">
        <f t="shared" ref="AJ42:AK44" si="1">AJ41+AF41</f>
        <v>721029.04412393761</v>
      </c>
      <c r="AK42" s="82">
        <f t="shared" si="1"/>
        <v>461633.59188127401</v>
      </c>
      <c r="AL42" s="66"/>
      <c r="AM42" s="9" t="str">
        <f>IF(A43=0,A42&amp;" - 1",A42&amp;" - "&amp;A43)</f>
        <v>1 - 2</v>
      </c>
      <c r="AN42" s="18">
        <f>F42</f>
        <v>-16.430000000051223</v>
      </c>
      <c r="AO42" s="18">
        <f>AN42*G42</f>
        <v>-4.2718000001663343</v>
      </c>
      <c r="AP42" s="9" t="str">
        <f>D42&amp;","&amp;C42</f>
        <v>461633.61,721028.97</v>
      </c>
    </row>
    <row r="43" spans="1:44">
      <c r="A43" s="20">
        <f>A42+1</f>
        <v>2</v>
      </c>
      <c r="B43" s="44"/>
      <c r="C43" s="60">
        <v>721045.4</v>
      </c>
      <c r="D43" s="60">
        <v>461633.35</v>
      </c>
      <c r="E43" s="79"/>
      <c r="F43" s="72">
        <f>IF(C44=0,C43-$C$42,C43-C44)</f>
        <v>-0.65000000002328306</v>
      </c>
      <c r="G43" s="72">
        <f>IF(D44=0,D43-$D$42,D43-D44)</f>
        <v>-21.410000000032596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21.419864612117092</v>
      </c>
      <c r="N43" s="36">
        <f>IF(F43=0,,ATAN(G43/F43))</f>
        <v>1.5404460041895451</v>
      </c>
      <c r="O43" s="36">
        <f>ABS(DEGREES(N43))</f>
        <v>88.26105460785287</v>
      </c>
      <c r="P43" s="37" t="str">
        <f>TEXT(INT(O43),"00")</f>
        <v>88</v>
      </c>
      <c r="Q43" s="38" t="str">
        <f>TEXT((O43-P43)*60,"00")</f>
        <v>16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16</v>
      </c>
      <c r="U43" s="40" t="str">
        <f>IF(L43="",IF(G43&gt;0,"W","E"),"")</f>
        <v>E</v>
      </c>
      <c r="V43" s="44"/>
      <c r="W43" s="22">
        <f>IF(S43="due",90*(I43+K43),S43+T43/60)</f>
        <v>88.266666666666666</v>
      </c>
      <c r="X43" s="22">
        <f>IF(R43="",W43,IF(R43="N",IF(U43="E",180+W43,180-W43),IF(U43="E",360-W43,W43)))</f>
        <v>268.26666666666665</v>
      </c>
      <c r="Y43" s="22">
        <f>RADIANS(X43)</f>
        <v>4.6821366066834544</v>
      </c>
      <c r="Z43" s="64"/>
      <c r="AA43" s="58">
        <f>-M43*COS(Y43)</f>
        <v>0.64790291087146401</v>
      </c>
      <c r="AB43" s="58">
        <f>-M43*SIN(Y43)</f>
        <v>21.410063564116534</v>
      </c>
      <c r="AC43" s="64"/>
      <c r="AD43" s="82">
        <f>$AA$40/$M$40*M43</f>
        <v>-2.2738569893620338E-4</v>
      </c>
      <c r="AE43" s="82">
        <f>$AB$40/$M$40*M43</f>
        <v>4.6770327502975177E-4</v>
      </c>
      <c r="AF43" s="22">
        <f t="shared" si="0"/>
        <v>0.64813029657040022</v>
      </c>
      <c r="AG43" s="22">
        <f t="shared" si="0"/>
        <v>21.409595860841506</v>
      </c>
      <c r="AH43" s="64"/>
      <c r="AI43" s="25">
        <f>A43</f>
        <v>2</v>
      </c>
      <c r="AJ43" s="82">
        <f t="shared" si="1"/>
        <v>721045.47432827612</v>
      </c>
      <c r="AK43" s="82">
        <f t="shared" si="1"/>
        <v>461633.33341894497</v>
      </c>
      <c r="AL43" s="66"/>
      <c r="AM43" s="9" t="str">
        <f>IF(A44=0,A43&amp;" - 1",A43&amp;" - "&amp;A44)</f>
        <v>2 - 3</v>
      </c>
      <c r="AN43" s="18">
        <f>AN42+F42+F43</f>
        <v>-33.510000000125729</v>
      </c>
      <c r="AO43" s="18">
        <f>AN43*G43</f>
        <v>717.44910000378411</v>
      </c>
      <c r="AP43" s="9" t="str">
        <f>D43&amp;","&amp;C43</f>
        <v>461633.35,721045.4</v>
      </c>
    </row>
    <row r="44" spans="1:44" s="46" customFormat="1">
      <c r="A44" s="20">
        <f>A43+1</f>
        <v>3</v>
      </c>
      <c r="B44" s="44"/>
      <c r="C44" s="60">
        <v>721046.05</v>
      </c>
      <c r="D44" s="60">
        <v>461654.76</v>
      </c>
      <c r="E44" s="79"/>
      <c r="F44" s="72">
        <f>IF(C45=0,C44-$C$42,C44-C45)</f>
        <v>16.110000000102445</v>
      </c>
      <c r="G44" s="72">
        <f>IF(D45=0,D44-$D$42,D44-D45)</f>
        <v>0.22000000003026798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16.11150210263817</v>
      </c>
      <c r="N44" s="22">
        <f>IF(F44=0,,ATAN(G44/F44))</f>
        <v>1.3655265404438628E-2</v>
      </c>
      <c r="O44" s="22">
        <f>ABS(DEGREES(N44))</f>
        <v>0.78238907580533656</v>
      </c>
      <c r="P44" s="24" t="str">
        <f>TEXT(INT(O44),"00")</f>
        <v>00</v>
      </c>
      <c r="Q44" s="25" t="str">
        <f>TEXT((O44-P44)*60,"00")</f>
        <v>47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47</v>
      </c>
      <c r="U44" s="24" t="str">
        <f>IF(L44="",IF(G44&gt;0,"W","E"),"")</f>
        <v>W</v>
      </c>
      <c r="V44" s="44"/>
      <c r="W44" s="22">
        <f>IF(S44="due",90*(I44+K44),S44+T44/60)</f>
        <v>0.78333333333333333</v>
      </c>
      <c r="X44" s="22">
        <f>IF(R44="",W44,IF(R44="N",IF(U44="E",180+W44,180-W44),IF(U44="E",360-W44,W44)))</f>
        <v>0.78333333333333333</v>
      </c>
      <c r="Y44" s="22">
        <f>RADIANS(X44)</f>
        <v>1.3671745807288915E-2</v>
      </c>
      <c r="Z44" s="64"/>
      <c r="AA44" s="58">
        <f>-M44*COS(Y44)</f>
        <v>-16.109996372226053</v>
      </c>
      <c r="AB44" s="58">
        <f>-M44*SIN(Y44)</f>
        <v>-0.2202654992902994</v>
      </c>
      <c r="AC44" s="64"/>
      <c r="AD44" s="82">
        <f>$AA$40/$M$40*M44</f>
        <v>-1.7103400198188254E-4</v>
      </c>
      <c r="AE44" s="82">
        <f>$AB$40/$M$40*M44</f>
        <v>3.5179504798503117E-4</v>
      </c>
      <c r="AF44" s="22">
        <f>AA44-AD44</f>
        <v>-16.10982533822407</v>
      </c>
      <c r="AG44" s="22">
        <f>AB44-AE44</f>
        <v>-0.22061729433828442</v>
      </c>
      <c r="AH44" s="64"/>
      <c r="AI44" s="25">
        <f>A44</f>
        <v>3</v>
      </c>
      <c r="AJ44" s="82">
        <f t="shared" si="1"/>
        <v>721046.12245857273</v>
      </c>
      <c r="AK44" s="82">
        <f t="shared" si="1"/>
        <v>461654.74301480583</v>
      </c>
      <c r="AL44" s="66"/>
      <c r="AM44" s="9" t="str">
        <f>IF(A45=0,A44&amp;" - 1",A44&amp;" - "&amp;A45)</f>
        <v>3 - 4</v>
      </c>
      <c r="AN44" s="18">
        <f>AN43+F43+F44</f>
        <v>-18.050000000046566</v>
      </c>
      <c r="AO44" s="18">
        <f>AN44*G44</f>
        <v>-3.9710000005565815</v>
      </c>
      <c r="AP44" s="9" t="str">
        <f>D44&amp;","&amp;C44</f>
        <v>461654.76,721046.05</v>
      </c>
    </row>
    <row r="45" spans="1:44" s="46" customFormat="1">
      <c r="A45" s="20">
        <f>A44+1</f>
        <v>4</v>
      </c>
      <c r="B45" s="44"/>
      <c r="C45" s="60">
        <v>721029.94</v>
      </c>
      <c r="D45" s="60">
        <v>461654.54</v>
      </c>
      <c r="E45" s="79"/>
      <c r="F45" s="72">
        <f>IF(C46=0,C45-$C$42,C45-C46)</f>
        <v>0.96999999997206032</v>
      </c>
      <c r="G45" s="72">
        <f>IF(D46=0,D45-$D$42,D45-D46)</f>
        <v>20.929999999993015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20.952465248739905</v>
      </c>
      <c r="N45" s="22">
        <f>IF(F45=0,,ATAN(G45/F45))</f>
        <v>1.5244845054677365</v>
      </c>
      <c r="O45" s="22">
        <f>ABS(DEGREES(N45))</f>
        <v>87.346528096389775</v>
      </c>
      <c r="P45" s="24" t="str">
        <f>TEXT(INT(O45),"00")</f>
        <v>87</v>
      </c>
      <c r="Q45" s="25" t="str">
        <f>TEXT((O45-P45)*60,"00")</f>
        <v>21</v>
      </c>
      <c r="R45" s="23" t="str">
        <f>IF(L45="",IF(F45&gt;0,"S","N"),"")</f>
        <v>S</v>
      </c>
      <c r="S45" s="25" t="str">
        <f>IF(L45="",IF(INT(Q45)=60,INT(P45+1),P45),"due")</f>
        <v>87</v>
      </c>
      <c r="T45" s="25" t="str">
        <f>IF(L45="",IF(INT(Q45)=60,"00",Q45),L45)</f>
        <v>21</v>
      </c>
      <c r="U45" s="24" t="str">
        <f>IF(L45="",IF(G45&gt;0,"W","E"),"")</f>
        <v>W</v>
      </c>
      <c r="V45" s="44"/>
      <c r="W45" s="22">
        <f>IF(S45="due",90*(I45+K45),S45+T45/60)</f>
        <v>87.35</v>
      </c>
      <c r="X45" s="22">
        <f>IF(R45="",W45,IF(R45="N",IF(U45="E",180+W45,180-W45),IF(U45="E",360-W45,W45)))</f>
        <v>87.35</v>
      </c>
      <c r="Y45" s="22">
        <f>RADIANS(X45)</f>
        <v>1.5245451016170468</v>
      </c>
      <c r="Z45" s="64"/>
      <c r="AA45" s="58">
        <f>-M45*COS(Y45)</f>
        <v>-0.96873172078690351</v>
      </c>
      <c r="AB45" s="58">
        <f>-M45*SIN(Y45)</f>
        <v>-20.930058739831445</v>
      </c>
      <c r="AC45" s="64"/>
      <c r="AD45" s="82">
        <f>$AA$40/$M$40*M45</f>
        <v>-2.2242395277914616E-4</v>
      </c>
      <c r="AE45" s="82">
        <f>$AB$40/$M$40*M45</f>
        <v>4.57497598338655E-4</v>
      </c>
      <c r="AF45" s="22">
        <f>AA45-AD45</f>
        <v>-0.96850929683412434</v>
      </c>
      <c r="AG45" s="22">
        <f>AB45-AE45</f>
        <v>-20.930516237429785</v>
      </c>
      <c r="AH45" s="64"/>
      <c r="AI45" s="25">
        <f>A45</f>
        <v>4</v>
      </c>
      <c r="AJ45" s="82">
        <f t="shared" ref="AJ45" si="2">AJ44+AF44</f>
        <v>721030.0126332345</v>
      </c>
      <c r="AK45" s="82">
        <f t="shared" ref="AK45" si="3">AK44+AG44</f>
        <v>461654.52239751152</v>
      </c>
      <c r="AL45" s="66"/>
      <c r="AM45" s="9" t="str">
        <f>IF(A46=0,A45&amp;" - 1",A45&amp;" - "&amp;A46)</f>
        <v>4 - 1</v>
      </c>
      <c r="AN45" s="18">
        <f>AN44+F44+F45</f>
        <v>-0.96999999997206032</v>
      </c>
      <c r="AO45" s="18">
        <f>AN45*G45</f>
        <v>-20.302099999408448</v>
      </c>
      <c r="AP45" s="9" t="str">
        <f>D45&amp;","&amp;C45</f>
        <v>461654.54,721029.94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3586</vt:lpstr>
      <vt:lpstr>3587</vt:lpstr>
      <vt:lpstr>3588</vt:lpstr>
      <vt:lpstr>3589</vt:lpstr>
      <vt:lpstr>3590</vt:lpstr>
      <vt:lpstr>3591</vt:lpstr>
      <vt:lpstr>3592</vt:lpstr>
      <vt:lpstr>3593</vt:lpstr>
      <vt:lpstr>3594</vt:lpstr>
      <vt:lpstr>3595</vt:lpstr>
      <vt:lpstr>'3586'!Print_Area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2007-05-18T03:03:29Z</dcterms:modified>
</cp:coreProperties>
</file>