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96" sheetId="2" r:id="rId1"/>
    <sheet name="3597" sheetId="4" r:id="rId2"/>
    <sheet name="3598" sheetId="5" r:id="rId3"/>
    <sheet name="3599" sheetId="6" r:id="rId4"/>
    <sheet name="3600" sheetId="7" r:id="rId5"/>
    <sheet name="3601" sheetId="8" r:id="rId6"/>
    <sheet name="3602" sheetId="9" r:id="rId7"/>
    <sheet name="3603" sheetId="10" r:id="rId8"/>
    <sheet name="3604" sheetId="11" r:id="rId9"/>
    <sheet name="3605" sheetId="3" r:id="rId10"/>
  </sheets>
  <definedNames>
    <definedName name="_xlnm.Print_Area" localSheetId="0">'3596'!$A$1:$AJ$43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<sst xmlns="http://schemas.openxmlformats.org/spreadsheetml/2006/main" count="930" uniqueCount="97">
  <si>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</si>
  <si>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</si>
  <si>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</si>
  <si>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</si>
  <si>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</si>
  <si>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</si>
  <si>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</si>
  <si>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</si>
  <si>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</si>
  <si>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</si>
  <si>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</si>
  <si>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</si>
  <si>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</si>
  <si>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</si>
  <si>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</si>
  <si>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</si>
  <si>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</si>
  <si>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</si>
  <si>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</si>
  <si>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</si>
  <si>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</si>
  <si>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</si>
  <si>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</si>
  <si>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</si>
  <si>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</si>
  <si>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</si>
  <si>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</si>
  <si>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</si>
  <si>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</si>
  <si>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</si>
  <si>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</si>
  <si>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</si>
  <si>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</si>
  <si>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</si>
  <si>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</si>
  <si>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</si>
  <si>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</si>
  <si>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</si>
  <si>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</si>
  <si>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</si>
  <si>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</si>
  <si>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</si>
  <si>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</si>
  <si>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</si>
  <si>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</si>
  <si>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</si>
  <si>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</si>
  <si>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</si>
  <si>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</si>
  <si>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</si>
  <si>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</si>
  <si>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</si>
  <si>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</si>
  <si>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</si>
  <si>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</si>
  <si>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</si>
  <si>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</si>
  <si>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3596</t>
  </si>
  <si>
    <t>Besaga, Rosela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</si>
  <si>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</si>
  <si>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</si>
  <si>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</si>
  <si>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</si>
  <si>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</si>
  <si>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</si>
  <si>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</si>
  <si>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1, 1970</t>
  </si>
  <si>
    <t>333.45</t>
  </si>
  <si>
    <t>BLLM 1</t>
  </si>
  <si>
    <t>3597</t>
  </si>
  <si>
    <t>Supertesioso, Crispin</t>
  </si>
  <si>
    <t>327</t>
  </si>
  <si>
    <t>3598</t>
  </si>
  <si>
    <t>Piosea, Onofre</t>
  </si>
  <si>
    <t>325.62</t>
  </si>
  <si>
    <t>3599</t>
  </si>
  <si>
    <t>Soriano, Aurora</t>
  </si>
  <si>
    <t>323.42</t>
  </si>
  <si>
    <t>3600</t>
  </si>
  <si>
    <t>Soriano, Margarita</t>
  </si>
  <si>
    <t>311.15</t>
  </si>
  <si>
    <t>3601</t>
  </si>
  <si>
    <t>Acupinpin, Consuelo</t>
  </si>
  <si>
    <t>Jule 1, 1970</t>
  </si>
  <si>
    <t>323.89</t>
  </si>
  <si>
    <t>3602</t>
  </si>
  <si>
    <t>Soriano, Rusitico</t>
  </si>
  <si>
    <t>333.02</t>
  </si>
  <si>
    <t>3603</t>
  </si>
  <si>
    <t>Sumadia, Ludovico</t>
  </si>
  <si>
    <t>348.57</t>
  </si>
  <si>
    <t>3604</t>
  </si>
  <si>
    <t>Navos, Constancio</t>
  </si>
  <si>
    <t>371.52</t>
  </si>
  <si>
    <t>3605</t>
  </si>
  <si>
    <t>Monteranos, Elpidia</t>
  </si>
  <si>
    <t>344.13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</si>
</sst>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666.90359999848397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333.45179999924198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1.9995264392277008E-3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36778.267891411015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73.539119037875551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-4.2482436944943358E-4</v>
      </c>
      <c r="AB40" s="91">
        <f>SUM(AB42:AB65536)</f>
        <v>1.9538756962234061E-3</v>
      </c>
      <c r="AC40" s="91"/>
      <c r="AD40" s="91">
        <f>SUM(AD42:AD65536)</f>
        <v>-4.2482436944943364E-4</v>
      </c>
      <c r="AE40" s="91">
        <f>SUM(AE42:AE65536)</f>
        <v>1.9538756962234061E-3</v>
      </c>
      <c r="AF40" s="91">
        <f>SUM(AF42:AF65536)</f>
        <v>-8.8817841970012523E-16</v>
      </c>
      <c r="AG40" s="91">
        <f>SUM(AG42:AG65536)</f>
        <v>0</v>
      </c>
      <c r="AH40" s="92"/>
      <c r="AI40" s="93">
        <v>1</v>
      </c>
      <c r="AJ40" s="92">
        <f>AJ44+AF44</f>
        <v>721062.23672926216</v>
      </c>
      <c r="AK40" s="92">
        <f>AK44+AG44</f>
        <v>461614.23889657052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166.61999999999534</v>
      </c>
      <c r="G41" s="72">
        <f>IF(D42=0,D41-$D$41,D41-D42)</f>
        <v>815.27999999996973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832.13202245794457</v>
      </c>
      <c r="N41" s="36">
        <f>IF(F41=0,,ATAN(G41/F41))</f>
        <v>1.3692009528438427</v>
      </c>
      <c r="O41" s="36">
        <f>ABS(DEGREES(N41))</f>
        <v>78.449435903243042</v>
      </c>
      <c r="P41" s="37" t="str">
        <f>TEXT(INT(O41),"00")</f>
        <v>78</v>
      </c>
      <c r="Q41" s="38" t="str">
        <f>TEXT((O41-P41)*60,"00")</f>
        <v>27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78.45</v>
      </c>
      <c r="X41" s="22">
        <f>IF(R41="",W41,IF(R41="N",IF(U41="E",180+W41,180-W41),IF(U41="E",360-W41,W41)))</f>
        <v>78.45</v>
      </c>
      <c r="Y41" s="22">
        <f>RADIANS(X41)</f>
        <v>1.3692107981895516</v>
      </c>
      <c r="Z41" s="64"/>
      <c r="AA41" s="58">
        <f>-M41*COS(Y41)</f>
        <v>-166.6119732784706</v>
      </c>
      <c r="AB41" s="58">
        <f>-M41*SIN(Y41)</f>
        <v>-815.28164039195894</v>
      </c>
      <c r="AC41" s="64"/>
      <c r="AD41" s="22">
        <v>0</v>
      </c>
      <c r="AE41" s="22">
        <v>0</v>
      </c>
      <c r="AF41" s="22">
        <f t="shared" ref="AF41:AG43" si="0">AA41-AD41</f>
        <v>-166.6119732784706</v>
      </c>
      <c r="AG41" s="22">
        <f t="shared" si="0"/>
        <v>-815.28164039195894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</v>
      </c>
      <c r="D42" s="60">
        <v>461634.94</v>
      </c>
      <c r="E42" s="79"/>
      <c r="F42" s="72">
        <f>IF(C43=0,C42-$C$42,C42-C43)</f>
        <v>16.599999999976717</v>
      </c>
      <c r="G42" s="72">
        <f>IF(D43=0,D42-$D$42,D42-D43)</f>
        <v>1.5900000000256114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16.675973734667142</v>
      </c>
      <c r="N42" s="36">
        <f>IF(F42=0,,ATAN(G42/F42))</f>
        <v>9.5491816588105974E-2</v>
      </c>
      <c r="O42" s="36">
        <f>ABS(DEGREES(N42))</f>
        <v>5.4712780685358169</v>
      </c>
      <c r="P42" s="37" t="str">
        <f>TEXT(INT(O42),"00")</f>
        <v>05</v>
      </c>
      <c r="Q42" s="38" t="str">
        <f>TEXT((O42-P42)*60,"00")</f>
        <v>28</v>
      </c>
      <c r="R42" s="39" t="str">
        <f>IF(L42="",IF(F42&gt;0,"S","N"),"")</f>
        <v>S</v>
      </c>
      <c r="S42" s="25" t="str">
        <f>IF(L42="",IF(INT(Q42)=60,INT(P42+1),P42),"due")</f>
        <v>05</v>
      </c>
      <c r="T42" s="38" t="str">
        <f>IF(L42="",IF(INT(Q42)=60,"00",Q42),L42)</f>
        <v>28</v>
      </c>
      <c r="U42" s="40" t="str">
        <f>IF(L42="",IF(G42&gt;0,"W","E"),"")</f>
        <v>W</v>
      </c>
      <c r="V42" s="44"/>
      <c r="W42" s="22">
        <f>IF(S42="due",90*(I42+K42),S42+T42/60)</f>
        <v>5.4666666666666668</v>
      </c>
      <c r="X42" s="22">
        <f>IF(R42="",W42,IF(R42="N",IF(U42="E",180+W42,180-W42),IF(U42="E",360-W42,W42)))</f>
        <v>5.4666666666666668</v>
      </c>
      <c r="Y42" s="22">
        <f>RADIANS(X42)</f>
        <v>9.5411332442356681E-2</v>
      </c>
      <c r="Z42" s="64"/>
      <c r="AA42" s="58">
        <f>-M42*COS(Y42)</f>
        <v>-16.60012791600343</v>
      </c>
      <c r="AB42" s="58">
        <f>-M42*SIN(Y42)</f>
        <v>-1.5886639580578477</v>
      </c>
      <c r="AC42" s="64"/>
      <c r="AD42" s="82">
        <f>$AA$40/$M$40*M42</f>
        <v>-9.6334578377755103E-5</v>
      </c>
      <c r="AE42" s="82">
        <f>$AB$40/$M$40*M42</f>
        <v>4.4306731189211793E-4</v>
      </c>
      <c r="AF42" s="22">
        <f t="shared" si="0"/>
        <v>-16.600031581425053</v>
      </c>
      <c r="AG42" s="22">
        <f t="shared" si="0"/>
        <v>-1.5891070253697397</v>
      </c>
      <c r="AH42" s="63"/>
      <c r="AI42" s="38">
        <f>A42</f>
        <v>1</v>
      </c>
      <c r="AJ42" s="82">
        <f t="shared" ref="AJ42:AK44" si="1">AJ41+AF41</f>
        <v>721062.00802672154</v>
      </c>
      <c r="AK42" s="82">
        <f t="shared" si="1"/>
        <v>461634.938359608</v>
      </c>
      <c r="AL42" s="66"/>
      <c r="AM42" s="9" t="str">
        <f>IF(A43=0,A42&amp;" - 1",A42&amp;" - "&amp;A43)</f>
        <v>1 - 2</v>
      </c>
      <c r="AN42" s="18">
        <f>F42</f>
        <v>16.599999999976717</v>
      </c>
      <c r="AO42" s="18">
        <f>AN42*G42</f>
        <v>26.394000000388129</v>
      </c>
      <c r="AP42" s="9" t="str">
        <f>D42&amp;","&amp;C42</f>
        <v>461634.94,721062</v>
      </c>
    </row>
    <row r="43" spans="1:44">
      <c r="A43" s="20">
        <f>A42+1</f>
        <v>2</v>
      </c>
      <c r="B43" s="44"/>
      <c r="C43" s="60">
        <v>721045.4</v>
      </c>
      <c r="D43" s="60">
        <v>461633.35</v>
      </c>
      <c r="E43" s="79"/>
      <c r="F43" s="72">
        <f>IF(C44=0,C43-$C$42,C43-C44)</f>
        <v>-0.76000000000931323</v>
      </c>
      <c r="G43" s="72">
        <f>IF(D44=0,D43-$D$42,D43-D44)</f>
        <v>20.049999999988358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20.064398819788931</v>
      </c>
      <c r="N43" s="36">
        <f>IF(F43=0,,ATAN(G43/F43))</f>
        <v>-1.5329092284220207</v>
      </c>
      <c r="O43" s="36">
        <f>ABS(DEGREES(N43))</f>
        <v>87.829229165237251</v>
      </c>
      <c r="P43" s="37" t="str">
        <f>TEXT(INT(O43),"00")</f>
        <v>87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87.833333333333329</v>
      </c>
      <c r="X43" s="22">
        <f>IF(R43="",W43,IF(R43="N",IF(U43="E",180+W43,180-W43),IF(U43="E",360-W43,W43)))</f>
        <v>92.166666666666671</v>
      </c>
      <c r="Y43" s="22">
        <f>RADIANS(X43)</f>
        <v>1.6086117939214404</v>
      </c>
      <c r="Z43" s="64"/>
      <c r="AA43" s="58">
        <f>-M43*COS(Y43)</f>
        <v>0.75856379157179121</v>
      </c>
      <c r="AB43" s="58">
        <f>-M43*SIN(Y43)</f>
        <v>-20.050054388296896</v>
      </c>
      <c r="AC43" s="64"/>
      <c r="AD43" s="82">
        <f>$AA$40/$M$40*M43</f>
        <v>-1.1590899766706038E-4</v>
      </c>
      <c r="AE43" s="82">
        <f>$AB$40/$M$40*M43</f>
        <v>5.3309506186942379E-4</v>
      </c>
      <c r="AF43" s="22">
        <f t="shared" si="0"/>
        <v>0.75867970056945833</v>
      </c>
      <c r="AG43" s="22">
        <f t="shared" si="0"/>
        <v>-20.050587483358765</v>
      </c>
      <c r="AH43" s="64"/>
      <c r="AI43" s="25">
        <f>A43</f>
        <v>2</v>
      </c>
      <c r="AJ43" s="82">
        <f t="shared" si="1"/>
        <v>721045.40799514006</v>
      </c>
      <c r="AK43" s="82">
        <f t="shared" si="1"/>
        <v>461633.34925258264</v>
      </c>
      <c r="AL43" s="66"/>
      <c r="AM43" s="9" t="str">
        <f>IF(A44=0,A43&amp;" - 1",A43&amp;" - "&amp;A44)</f>
        <v>2 - 3</v>
      </c>
      <c r="AN43" s="18">
        <f>AN42+F42+F43</f>
        <v>32.439999999944121</v>
      </c>
      <c r="AO43" s="18">
        <f>AN43*G43</f>
        <v>650.42199999850197</v>
      </c>
      <c r="AP43" s="9" t="str">
        <f>D43&amp;","&amp;C43</f>
        <v>461633.35,721045.4</v>
      </c>
    </row>
    <row r="44" spans="1:44" s="46" customFormat="1">
      <c r="A44" s="20">
        <f>A43+1</f>
        <v>3</v>
      </c>
      <c r="B44" s="44"/>
      <c r="C44" s="60">
        <v>721046.16</v>
      </c>
      <c r="D44" s="60">
        <v>461613.3</v>
      </c>
      <c r="E44" s="79"/>
      <c r="F44" s="72">
        <f>IF(C45=0,C44-$C$42,C44-C45)</f>
        <v>-16.069999999948777</v>
      </c>
      <c r="G44" s="72">
        <f>IF(D45=0,D44-$D$42,D44-D45)</f>
        <v>-0.94000000000232831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16.09746874506542</v>
      </c>
      <c r="N44" s="22">
        <f>IF(F44=0,,ATAN(G44/F44))</f>
        <v>5.8427511342739685E-2</v>
      </c>
      <c r="O44" s="22">
        <f>ABS(DEGREES(N44))</f>
        <v>3.3476498073917296</v>
      </c>
      <c r="P44" s="24" t="str">
        <f>TEXT(INT(O44),"00")</f>
        <v>03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3.35</v>
      </c>
      <c r="X44" s="22">
        <f>IF(R44="",W44,IF(R44="N",IF(U44="E",180+W44,180-W44),IF(U44="E",360-W44,W44)))</f>
        <v>183.35</v>
      </c>
      <c r="Y44" s="22">
        <f>RADIANS(X44)</f>
        <v>3.2000611835316031</v>
      </c>
      <c r="Z44" s="64"/>
      <c r="AA44" s="58">
        <f>-M44*COS(Y44)</f>
        <v>16.06996142894657</v>
      </c>
      <c r="AB44" s="58">
        <f>-M44*SIN(Y44)</f>
        <v>0.94065916809841155</v>
      </c>
      <c r="AC44" s="64"/>
      <c r="AD44" s="82">
        <f>$AA$40/$M$40*M44</f>
        <v>-9.299264253943856E-5</v>
      </c>
      <c r="AE44" s="82">
        <f>$AB$40/$M$40*M44</f>
        <v>4.2769689606289628E-4</v>
      </c>
      <c r="AF44" s="22">
        <f>AA44-AD44</f>
        <v>16.070054421589109</v>
      </c>
      <c r="AG44" s="22">
        <f>AB44-AE44</f>
        <v>0.94023147120234862</v>
      </c>
      <c r="AH44" s="64"/>
      <c r="AI44" s="25">
        <f>A44</f>
        <v>3</v>
      </c>
      <c r="AJ44" s="82">
        <f t="shared" si="1"/>
        <v>721046.16667484061</v>
      </c>
      <c r="AK44" s="82">
        <f t="shared" si="1"/>
        <v>461613.29866509931</v>
      </c>
      <c r="AL44" s="66"/>
      <c r="AM44" s="9" t="str">
        <f>IF(A45=0,A44&amp;" - 1",A44&amp;" - "&amp;A45)</f>
        <v>3 - 4</v>
      </c>
      <c r="AN44" s="18">
        <f>AN43+F43+F44</f>
        <v>15.60999999998603</v>
      </c>
      <c r="AO44" s="18">
        <f>AN44*G44</f>
        <v>-14.673400000023213</v>
      </c>
      <c r="AP44" s="9" t="str">
        <f>D44&amp;","&amp;C44</f>
        <v>461613.3,721046.16</v>
      </c>
    </row>
    <row r="45" spans="1:44" s="46" customFormat="1">
      <c r="A45" s="20">
        <f>A44+1</f>
        <v>4</v>
      </c>
      <c r="B45" s="44"/>
      <c r="C45" s="60">
        <v>721062.23</v>
      </c>
      <c r="D45" s="60">
        <v>461614.24</v>
      </c>
      <c r="E45" s="79"/>
      <c r="F45" s="72">
        <f>IF(C46=0,C45-$C$42,C45-C46)</f>
        <v>0.22999999998137355</v>
      </c>
      <c r="G45" s="72">
        <f>IF(D46=0,D45-$D$42,D45-D46)</f>
        <v>-20.700000000011642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20.701277738354062</v>
      </c>
      <c r="N45" s="22">
        <f>IF(F45=0,,ATAN(G45/F45))</f>
        <v>-1.5596856728981952</v>
      </c>
      <c r="O45" s="22">
        <f>ABS(DEGREES(N45))</f>
        <v>89.363406424088424</v>
      </c>
      <c r="P45" s="24" t="str">
        <f>TEXT(INT(O45),"00")</f>
        <v>89</v>
      </c>
      <c r="Q45" s="25" t="str">
        <f>TEXT((O45-P45)*60,"00")</f>
        <v>22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22</v>
      </c>
      <c r="U45" s="24" t="str">
        <f>IF(L45="",IF(G45&gt;0,"W","E"),"")</f>
        <v>E</v>
      </c>
      <c r="V45" s="44"/>
      <c r="W45" s="22">
        <f>IF(S45="due",90*(I45+K45),S45+T45/60)</f>
        <v>89.36666666666666</v>
      </c>
      <c r="X45" s="22">
        <f>IF(R45="",W45,IF(R45="N",IF(U45="E",180+W45,180-W45),IF(U45="E",360-W45,W45)))</f>
        <v>270.63333333333333</v>
      </c>
      <c r="Y45" s="22">
        <f>RADIANS(X45)</f>
        <v>4.7234427323139867</v>
      </c>
      <c r="Z45" s="64"/>
      <c r="AA45" s="58">
        <f>-M45*COS(Y45)</f>
        <v>-0.22882212888438111</v>
      </c>
      <c r="AB45" s="58">
        <f>-M45*SIN(Y45)</f>
        <v>20.700013053952556</v>
      </c>
      <c r="AC45" s="64"/>
      <c r="AD45" s="82">
        <f>$AA$40/$M$40*M45</f>
        <v>-1.1958815086517958E-4</v>
      </c>
      <c r="AE45" s="82">
        <f>$AB$40/$M$40*M45</f>
        <v>5.5001642639896818E-4</v>
      </c>
      <c r="AF45" s="22">
        <f>AA45-AD45</f>
        <v>-0.22870254073351592</v>
      </c>
      <c r="AG45" s="22">
        <f>AB45-AE45</f>
        <v>20.699463037526158</v>
      </c>
      <c r="AH45" s="64"/>
      <c r="AI45" s="25">
        <f>A45</f>
        <v>4</v>
      </c>
      <c r="AJ45" s="82">
        <f t="shared" ref="AJ45" si="2">AJ44+AF44</f>
        <v>721062.23672926216</v>
      </c>
      <c r="AK45" s="82">
        <f t="shared" ref="AK45" si="3">AK44+AG44</f>
        <v>461614.23889657052</v>
      </c>
      <c r="AL45" s="66"/>
      <c r="AM45" s="9" t="str">
        <f>IF(A46=0,A45&amp;" - 1",A45&amp;" - "&amp;A46)</f>
        <v>4 - 1</v>
      </c>
      <c r="AN45" s="18">
        <f>AN44+F44+F45</f>
        <v>-0.22999999998137355</v>
      </c>
      <c r="AO45" s="18">
        <f>AN45*G45</f>
        <v>4.76099999961711</v>
      </c>
      <c r="AP45" s="9" t="str">
        <f>D45&amp;","&amp;C45</f>
        <v>461614.24,721062.23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R23" sqref="R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31" t="s">
        <v>95</v>
      </c>
      <c r="D8" s="130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96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692.81860000065524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346.40930000032762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1.2499440371083572E-3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60397.142744204248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60000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60000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75.493048431500384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-1.1993698550725185E-3</v>
      </c>
      <c r="AB40" s="91">
        <f>SUM(AB42:AB65536)</f>
        <v>3.5195460878650886E-4</v>
      </c>
      <c r="AC40" s="91"/>
      <c r="AD40" s="91">
        <f>SUM(AD42:AD65536)</f>
        <v>-1.1993698550725185E-3</v>
      </c>
      <c r="AE40" s="91">
        <f>SUM(AE42:AE65536)</f>
        <v>3.5195460878650886E-4</v>
      </c>
      <c r="AF40" s="91">
        <f>SUM(AF42:AF65536)</f>
        <v>0</v>
      </c>
      <c r="AG40" s="91">
        <f>SUM(AG42:AG65536)</f>
        <v>-1.9428902930940239E-15</v>
      </c>
      <c r="AH40" s="92"/>
      <c r="AI40" s="93">
        <v>1</v>
      </c>
      <c r="AJ40" s="92">
        <f>AJ44+AF44</f>
        <v>721077.69140535861</v>
      </c>
      <c r="AK40" s="92">
        <f>AK44+AG44</f>
        <v>461686.75810268422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135.05000000004657</v>
      </c>
      <c r="G41" s="72">
        <f>IF(D42=0,D41-$D$41,D41-D42)</f>
        <v>763.29999999998836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775.1550764201927</v>
      </c>
      <c r="N41" s="36">
        <f>IF(F41=0,,ATAN(G41/F41))</f>
        <v>1.3956794757841391</v>
      </c>
      <c r="O41" s="36">
        <f>ABS(DEGREES(N41))</f>
        <v>79.966543515462348</v>
      </c>
      <c r="P41" s="37" t="str">
        <f>TEXT(INT(O41),"00")</f>
        <v>79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79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79.966666666666669</v>
      </c>
      <c r="X41" s="22">
        <f>IF(R41="",W41,IF(R41="N",IF(U41="E",180+W41,180-W41),IF(U41="E",360-W41,W41)))</f>
        <v>79.966666666666669</v>
      </c>
      <c r="Y41" s="22">
        <f>RADIANS(X41)</f>
        <v>1.3956816251781323</v>
      </c>
      <c r="Z41" s="64"/>
      <c r="AA41" s="58">
        <f>-M41*COS(Y41)</f>
        <v>-135.04835936729961</v>
      </c>
      <c r="AB41" s="58">
        <f>-M41*SIN(Y41)</f>
        <v>-763.300290273884</v>
      </c>
      <c r="AC41" s="64"/>
      <c r="AD41" s="22">
        <v>0</v>
      </c>
      <c r="AE41" s="22">
        <v>0</v>
      </c>
      <c r="AF41" s="22">
        <f t="shared" ref="AF41:AG43" si="0">AA41-AD41</f>
        <v>-135.04835936729961</v>
      </c>
      <c r="AG41" s="22">
        <f t="shared" si="0"/>
        <v>-763.300290273884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721093.57</v>
      </c>
      <c r="D42" s="60">
        <v>461686.92</v>
      </c>
      <c r="E42" s="79"/>
      <c r="F42" s="72">
        <f>IF(C43=0,C42-$C$42,C42-C43)</f>
        <v>0.21999999997206032</v>
      </c>
      <c r="G42" s="72">
        <f>IF(D43=0,D42-$D$42,D42-D43)</f>
        <v>-22.200000000011642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22.201090063339336</v>
      </c>
      <c r="N42" s="36">
        <f>IF(F42=0,,ATAN(G42/F42))</f>
        <v>-1.5608867412723793</v>
      </c>
      <c r="O42" s="36">
        <f>ABS(DEGREES(N42))</f>
        <v>89.432222572835812</v>
      </c>
      <c r="P42" s="37" t="str">
        <f>TEXT(INT(O42),"00")</f>
        <v>89</v>
      </c>
      <c r="Q42" s="38" t="str">
        <f>TEXT((O42-P42)*60,"00")</f>
        <v>26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26</v>
      </c>
      <c r="U42" s="40" t="str">
        <f>IF(L42="",IF(G42&gt;0,"W","E"),"")</f>
        <v>E</v>
      </c>
      <c r="V42" s="44"/>
      <c r="W42" s="22">
        <f>IF(S42="due",90*(I42+K42),S42+T42/60)</f>
        <v>89.433333333333337</v>
      </c>
      <c r="X42" s="22">
        <f>IF(R42="",W42,IF(R42="N",IF(U42="E",180+W42,180-W42),IF(U42="E",360-W42,W42)))</f>
        <v>270.56666666666666</v>
      </c>
      <c r="Y42" s="22">
        <f>RADIANS(X42)</f>
        <v>4.7222791794793242</v>
      </c>
      <c r="Z42" s="64"/>
      <c r="AA42" s="58">
        <f>-M42*COS(Y42)</f>
        <v>-0.21956962123174334</v>
      </c>
      <c r="AB42" s="58">
        <f>-M42*SIN(Y42)</f>
        <v>22.200004260854023</v>
      </c>
      <c r="AC42" s="64"/>
      <c r="AD42" s="82">
        <f>$AA$40/$M$40*M42</f>
        <v>-3.5271218641912279E-4</v>
      </c>
      <c r="AE42" s="82">
        <f>$AB$40/$M$40*M42</f>
        <v>1.0350325136183338E-4</v>
      </c>
      <c r="AF42" s="22">
        <f t="shared" si="0"/>
        <v>-0.2192169090453242</v>
      </c>
      <c r="AG42" s="22">
        <f t="shared" si="0"/>
        <v>22.199900757602659</v>
      </c>
      <c r="AH42" s="63"/>
      <c r="AI42" s="38">
        <f>A42</f>
        <v>1</v>
      </c>
      <c r="AJ42" s="82">
        <f t="shared" ref="AJ42:AK44" si="1">AJ41+AF41</f>
        <v>721093.5716406327</v>
      </c>
      <c r="AK42" s="82">
        <f t="shared" si="1"/>
        <v>461686.91970972606</v>
      </c>
      <c r="AL42" s="66"/>
      <c r="AM42" s="9" t="str">
        <f>IF(A43=0,A42&amp;" - 1",A42&amp;" - "&amp;A43)</f>
        <v>1 - 2</v>
      </c>
      <c r="AN42" s="18">
        <f>F42</f>
        <v>0.21999999997206032</v>
      </c>
      <c r="AO42" s="18">
        <f>AN42*G42</f>
        <v>-4.8839999993823007</v>
      </c>
      <c r="AP42" s="9" t="str">
        <f>D42&amp;","&amp;C42</f>
        <v>461686.92,721093.57</v>
      </c>
    </row>
    <row r="43" spans="1:44">
      <c r="A43" s="20">
        <f>A42+1</f>
        <v>2</v>
      </c>
      <c r="B43" s="44"/>
      <c r="C43" s="60">
        <v>721093.35</v>
      </c>
      <c r="D43" s="60">
        <v>461709.12</v>
      </c>
      <c r="E43" s="79"/>
      <c r="F43" s="72">
        <f>IF(C44=0,C43-$C$42,C43-C44)</f>
        <v>15.630000000004657</v>
      </c>
      <c r="G43" s="72">
        <f>IF(D44=0,D43-$D$42,D43-D44)</f>
        <v>0.58999999996740371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15.641131672615863</v>
      </c>
      <c r="N43" s="36">
        <f>IF(F43=0,,ATAN(G43/F43))</f>
        <v>3.7730006902611163E-2</v>
      </c>
      <c r="O43" s="36">
        <f>ABS(DEGREES(N43))</f>
        <v>2.1617701565190832</v>
      </c>
      <c r="P43" s="37" t="str">
        <f>TEXT(INT(O43),"00")</f>
        <v>02</v>
      </c>
      <c r="Q43" s="38" t="str">
        <f>TEXT((O43-P43)*60,"00")</f>
        <v>10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10</v>
      </c>
      <c r="U43" s="40" t="str">
        <f>IF(L43="",IF(G43&gt;0,"W","E"),"")</f>
        <v>W</v>
      </c>
      <c r="V43" s="44"/>
      <c r="W43" s="22">
        <f>IF(S43="due",90*(I43+K43),S43+T43/60)</f>
        <v>2.1666666666666665</v>
      </c>
      <c r="X43" s="22">
        <f>IF(R43="",W43,IF(R43="N",IF(U43="E",180+W43,180-W43),IF(U43="E",360-W43,W43)))</f>
        <v>2.1666666666666665</v>
      </c>
      <c r="Y43" s="22">
        <f>RADIANS(X43)</f>
        <v>3.7815467126543802E-2</v>
      </c>
      <c r="Z43" s="64"/>
      <c r="AA43" s="58">
        <f>-M43*COS(Y43)</f>
        <v>-15.62994952139614</v>
      </c>
      <c r="AB43" s="58">
        <f>-M43*SIN(Y43)</f>
        <v>-0.59133574111132758</v>
      </c>
      <c r="AC43" s="64"/>
      <c r="AD43" s="82">
        <f>$AA$40/$M$40*M43</f>
        <v>-2.4849310257191626E-4</v>
      </c>
      <c r="AE43" s="82">
        <f>$AB$40/$M$40*M43</f>
        <v>7.2920202497966352E-5</v>
      </c>
      <c r="AF43" s="22">
        <f t="shared" si="0"/>
        <v>-15.629701028293569</v>
      </c>
      <c r="AG43" s="22">
        <f t="shared" si="0"/>
        <v>-0.59140866131382552</v>
      </c>
      <c r="AH43" s="64"/>
      <c r="AI43" s="25">
        <f>A43</f>
        <v>2</v>
      </c>
      <c r="AJ43" s="82">
        <f t="shared" si="1"/>
        <v>721093.35242372367</v>
      </c>
      <c r="AK43" s="82">
        <f t="shared" si="1"/>
        <v>461709.11961048364</v>
      </c>
      <c r="AL43" s="66"/>
      <c r="AM43" s="9" t="str">
        <f>IF(A44=0,A43&amp;" - 1",A43&amp;" - "&amp;A44)</f>
        <v>2 - 3</v>
      </c>
      <c r="AN43" s="18">
        <f>AN42+F42+F43</f>
        <v>16.069999999948777</v>
      </c>
      <c r="AO43" s="18">
        <f>AN43*G43</f>
        <v>9.481299999445957</v>
      </c>
      <c r="AP43" s="9" t="str">
        <f>D43&amp;","&amp;C43</f>
        <v>461709.12,721093.35</v>
      </c>
    </row>
    <row r="44" spans="1:44" s="46" customFormat="1">
      <c r="A44" s="20">
        <f>A43+1</f>
        <v>3</v>
      </c>
      <c r="B44" s="44"/>
      <c r="C44" s="60">
        <v>721077.72</v>
      </c>
      <c r="D44" s="60">
        <v>461708.53</v>
      </c>
      <c r="E44" s="79"/>
      <c r="F44" s="72">
        <f>IF(C45=0,C44-$C$42,C44-C45)</f>
        <v>3.0000000027939677E-2</v>
      </c>
      <c r="G44" s="72">
        <f>IF(D45=0,D44-$D$42,D44-D45)</f>
        <v>21.770000000018626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21.770020670656532</v>
      </c>
      <c r="N44" s="22">
        <f>IF(F44=0,,ATAN(G44/F44))</f>
        <v>1.5694182844872298</v>
      </c>
      <c r="O44" s="22">
        <f>ABS(DEGREES(N44))</f>
        <v>89.921043991780223</v>
      </c>
      <c r="P44" s="24" t="str">
        <f>TEXT(INT(O44),"00")</f>
        <v>89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55</v>
      </c>
      <c r="U44" s="24" t="str">
        <f>IF(L44="",IF(G44&gt;0,"W","E"),"")</f>
        <v>W</v>
      </c>
      <c r="V44" s="44"/>
      <c r="W44" s="22">
        <f>IF(S44="due",90*(I44+K44),S44+T44/60)</f>
        <v>89.916666666666671</v>
      </c>
      <c r="X44" s="22">
        <f>IF(R44="",W44,IF(R44="N",IF(U44="E",180+W44,180-W44),IF(U44="E",360-W44,W44)))</f>
        <v>89.916666666666671</v>
      </c>
      <c r="Y44" s="22">
        <f>RADIANS(X44)</f>
        <v>1.569341885751568</v>
      </c>
      <c r="Z44" s="64"/>
      <c r="AA44" s="58">
        <f>-M44*COS(Y44)</f>
        <v>-3.1663200414130843E-2</v>
      </c>
      <c r="AB44" s="58">
        <f>-M44*SIN(Y44)</f>
        <v>-21.76999764452335</v>
      </c>
      <c r="AC44" s="64"/>
      <c r="AD44" s="82">
        <f>$AA$40/$M$40*M44</f>
        <v>-3.4586371962953101E-4</v>
      </c>
      <c r="AE44" s="82">
        <f>$AB$40/$M$40*M44</f>
        <v>1.0149357149575702E-4</v>
      </c>
      <c r="AF44" s="22">
        <f>AA44-AD44</f>
        <v>-3.1317336694501312E-2</v>
      </c>
      <c r="AG44" s="22">
        <f>AB44-AE44</f>
        <v>-21.770099138094846</v>
      </c>
      <c r="AH44" s="64"/>
      <c r="AI44" s="25">
        <f>A44</f>
        <v>3</v>
      </c>
      <c r="AJ44" s="82">
        <f t="shared" si="1"/>
        <v>721077.72272269533</v>
      </c>
      <c r="AK44" s="82">
        <f t="shared" si="1"/>
        <v>461708.52820182231</v>
      </c>
      <c r="AL44" s="66"/>
      <c r="AM44" s="9" t="str">
        <f>IF(A45=0,A44&amp;" - 1",A44&amp;" - "&amp;A45)</f>
        <v>3 - 4</v>
      </c>
      <c r="AN44" s="18">
        <f>AN43+F43+F44</f>
        <v>31.729999999981374</v>
      </c>
      <c r="AO44" s="18">
        <f>AN44*G44</f>
        <v>690.76210000018557</v>
      </c>
      <c r="AP44" s="9" t="str">
        <f>D44&amp;","&amp;C44</f>
        <v>461708.53,721077.72</v>
      </c>
    </row>
    <row r="45" spans="1:44" s="46" customFormat="1">
      <c r="A45" s="20">
        <f>A44+1</f>
        <v>4</v>
      </c>
      <c r="B45" s="44"/>
      <c r="C45" s="60">
        <v>721077.69</v>
      </c>
      <c r="D45" s="60">
        <v>461686.76</v>
      </c>
      <c r="E45" s="79"/>
      <c r="F45" s="72">
        <f>IF(C46=0,C45-$C$42,C45-C46)</f>
        <v>-15.880000000004657</v>
      </c>
      <c r="G45" s="72">
        <f>IF(D46=0,D45-$D$42,D45-D46)</f>
        <v>-0.15999999997438863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15.880806024888653</v>
      </c>
      <c r="N45" s="22">
        <f>IF(F45=0,,ATAN(G45/F45))</f>
        <v>1.0075225822524222E-2</v>
      </c>
      <c r="O45" s="22">
        <f>ABS(DEGREES(N45))</f>
        <v>0.57726791727186133</v>
      </c>
      <c r="P45" s="24" t="str">
        <f>TEXT(INT(O45),"00")</f>
        <v>00</v>
      </c>
      <c r="Q45" s="25" t="str">
        <f>TEXT((O45-P45)*60,"00")</f>
        <v>35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35</v>
      </c>
      <c r="U45" s="24" t="str">
        <f>IF(L45="",IF(G45&gt;0,"W","E"),"")</f>
        <v>E</v>
      </c>
      <c r="V45" s="44"/>
      <c r="W45" s="22">
        <f>IF(S45="due",90*(I45+K45),S45+T45/60)</f>
        <v>0.58333333333333337</v>
      </c>
      <c r="X45" s="22">
        <f>IF(R45="",W45,IF(R45="N",IF(U45="E",180+W45,180-W45),IF(U45="E",360-W45,W45)))</f>
        <v>180.58333333333334</v>
      </c>
      <c r="Y45" s="22">
        <f>RADIANS(X45)</f>
        <v>3.1517737408930935</v>
      </c>
      <c r="Z45" s="64"/>
      <c r="AA45" s="58">
        <f>-M45*COS(Y45)</f>
        <v>15.879982973186943</v>
      </c>
      <c r="AB45" s="58">
        <f>-M45*SIN(Y45)</f>
        <v>0.16168107938944015</v>
      </c>
      <c r="AC45" s="64"/>
      <c r="AD45" s="82">
        <f>$AA$40/$M$40*M45</f>
        <v>-2.5230084645194836E-4</v>
      </c>
      <c r="AE45" s="82">
        <f>$AB$40/$M$40*M45</f>
        <v>7.4037583430952119E-5</v>
      </c>
      <c r="AF45" s="22">
        <f>AA45-AD45</f>
        <v>15.880235274033394</v>
      </c>
      <c r="AG45" s="22">
        <f>AB45-AE45</f>
        <v>0.16160704180600921</v>
      </c>
      <c r="AH45" s="64"/>
      <c r="AI45" s="25">
        <f>A45</f>
        <v>4</v>
      </c>
      <c r="AJ45" s="82">
        <f t="shared" ref="AJ45" si="2">AJ44+AF44</f>
        <v>721077.69140535861</v>
      </c>
      <c r="AK45" s="82">
        <f t="shared" ref="AK45" si="3">AK44+AG44</f>
        <v>461686.75810268422</v>
      </c>
      <c r="AL45" s="66"/>
      <c r="AM45" s="9" t="str">
        <f>IF(A46=0,A45&amp;" - 1",A45&amp;" - "&amp;A46)</f>
        <v>4 - 1</v>
      </c>
      <c r="AN45" s="18">
        <f>AN44+F44+F45</f>
        <v>15.880000000004657</v>
      </c>
      <c r="AO45" s="18">
        <f>AN45*G45</f>
        <v>-2.5407999995940367</v>
      </c>
      <c r="AP45" s="9" t="str">
        <f>D45&amp;","&amp;C45</f>
        <v>461686.76,721077.69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652.96060000000057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326.48030000000028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3.6370630803328578E-3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20021.170269122886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72.818259210884719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-3.0620426142640156E-3</v>
      </c>
      <c r="AB40" s="91">
        <f>SUM(AB42:AB65536)</f>
        <v>1.9626825720812646E-3</v>
      </c>
      <c r="AC40" s="91"/>
      <c r="AD40" s="91">
        <f>SUM(AD42:AD65536)</f>
        <v>-3.0620426142640151E-3</v>
      </c>
      <c r="AE40" s="91">
        <f>SUM(AE42:AE65536)</f>
        <v>1.9626825720812642E-3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721078.08735595655</v>
      </c>
      <c r="AK40" s="92">
        <f>AK44+AG44</f>
        <v>461634.49900006555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166.61999999999534</v>
      </c>
      <c r="G41" s="72">
        <f>IF(D42=0,D41-$D$41,D41-D42)</f>
        <v>815.27999999996973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832.13202245794457</v>
      </c>
      <c r="N41" s="36">
        <f>IF(F41=0,,ATAN(G41/F41))</f>
        <v>1.3692009528438427</v>
      </c>
      <c r="O41" s="36">
        <f>ABS(DEGREES(N41))</f>
        <v>78.449435903243042</v>
      </c>
      <c r="P41" s="37" t="str">
        <f>TEXT(INT(O41),"00")</f>
        <v>78</v>
      </c>
      <c r="Q41" s="38" t="str">
        <f>TEXT((O41-P41)*60,"00")</f>
        <v>27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78.45</v>
      </c>
      <c r="X41" s="22">
        <f>IF(R41="",W41,IF(R41="N",IF(U41="E",180+W41,180-W41),IF(U41="E",360-W41,W41)))</f>
        <v>78.45</v>
      </c>
      <c r="Y41" s="22">
        <f>RADIANS(X41)</f>
        <v>1.3692107981895516</v>
      </c>
      <c r="Z41" s="64"/>
      <c r="AA41" s="58">
        <f>-M41*COS(Y41)</f>
        <v>-166.6119732784706</v>
      </c>
      <c r="AB41" s="58">
        <f>-M41*SIN(Y41)</f>
        <v>-815.28164039195894</v>
      </c>
      <c r="AC41" s="64"/>
      <c r="AD41" s="22">
        <v>0</v>
      </c>
      <c r="AE41" s="22">
        <v>0</v>
      </c>
      <c r="AF41" s="22">
        <f t="shared" ref="AF41:AG43" si="0">AA41-AD41</f>
        <v>-166.6119732784706</v>
      </c>
      <c r="AG41" s="22">
        <f t="shared" si="0"/>
        <v>-815.28164039195894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</v>
      </c>
      <c r="D42" s="60">
        <v>461634.94</v>
      </c>
      <c r="E42" s="79"/>
      <c r="F42" s="72">
        <f>IF(C43=0,C42-$C$42,C42-C43)</f>
        <v>-0.22999999998137355</v>
      </c>
      <c r="G42" s="72">
        <f>IF(D43=0,D42-$D$42,D42-D43)</f>
        <v>20.700000000011642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20.701277738354062</v>
      </c>
      <c r="N42" s="36">
        <f>IF(F42=0,,ATAN(G42/F42))</f>
        <v>-1.5596856728981952</v>
      </c>
      <c r="O42" s="36">
        <f>ABS(DEGREES(N42))</f>
        <v>89.363406424088424</v>
      </c>
      <c r="P42" s="37" t="str">
        <f>TEXT(INT(O42),"00")</f>
        <v>89</v>
      </c>
      <c r="Q42" s="38" t="str">
        <f>TEXT((O42-P42)*60,"00")</f>
        <v>22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22</v>
      </c>
      <c r="U42" s="40" t="str">
        <f>IF(L42="",IF(G42&gt;0,"W","E"),"")</f>
        <v>W</v>
      </c>
      <c r="V42" s="44"/>
      <c r="W42" s="22">
        <f>IF(S42="due",90*(I42+K42),S42+T42/60)</f>
        <v>89.36666666666666</v>
      </c>
      <c r="X42" s="22">
        <f>IF(R42="",W42,IF(R42="N",IF(U42="E",180+W42,180-W42),IF(U42="E",360-W42,W42)))</f>
        <v>90.63333333333334</v>
      </c>
      <c r="Y42" s="22">
        <f>RADIANS(X42)</f>
        <v>1.581850078724194</v>
      </c>
      <c r="Z42" s="64"/>
      <c r="AA42" s="58">
        <f>-M42*COS(Y42)</f>
        <v>0.22882212888439285</v>
      </c>
      <c r="AB42" s="58">
        <f>-M42*SIN(Y42)</f>
        <v>-20.700013053952556</v>
      </c>
      <c r="AC42" s="64"/>
      <c r="AD42" s="82">
        <f>$AA$40/$M$40*M42</f>
        <v>-8.7049862618907557E-4</v>
      </c>
      <c r="AE42" s="82">
        <f>$AB$40/$M$40*M42</f>
        <v>5.5796495929976971E-4</v>
      </c>
      <c r="AF42" s="22">
        <f t="shared" si="0"/>
        <v>0.22969262751058192</v>
      </c>
      <c r="AG42" s="22">
        <f t="shared" si="0"/>
        <v>-20.700571018911855</v>
      </c>
      <c r="AH42" s="63"/>
      <c r="AI42" s="38">
        <f>A42</f>
        <v>1</v>
      </c>
      <c r="AJ42" s="82">
        <f t="shared" ref="AJ42:AK44" si="1">AJ41+AF41</f>
        <v>721062.00802672154</v>
      </c>
      <c r="AK42" s="82">
        <f t="shared" si="1"/>
        <v>461634.938359608</v>
      </c>
      <c r="AL42" s="66"/>
      <c r="AM42" s="9" t="str">
        <f>IF(A43=0,A42&amp;" - 1",A42&amp;" - "&amp;A43)</f>
        <v>1 - 2</v>
      </c>
      <c r="AN42" s="18">
        <f>F42</f>
        <v>-0.22999999998137355</v>
      </c>
      <c r="AO42" s="18">
        <f>AN42*G42</f>
        <v>-4.76099999961711</v>
      </c>
      <c r="AP42" s="9" t="str">
        <f>D42&amp;","&amp;C42</f>
        <v>461634.94,721062</v>
      </c>
    </row>
    <row r="43" spans="1:44">
      <c r="A43" s="20">
        <f>A42+1</f>
        <v>2</v>
      </c>
      <c r="B43" s="44"/>
      <c r="C43" s="60">
        <v>721062.23</v>
      </c>
      <c r="D43" s="60">
        <v>461614.24</v>
      </c>
      <c r="E43" s="79"/>
      <c r="F43" s="72">
        <f>IF(C44=0,C43-$C$42,C43-C44)</f>
        <v>-15.930000000051223</v>
      </c>
      <c r="G43" s="72">
        <f>IF(D44=0,D43-$D$42,D43-D44)</f>
        <v>-0.16000000003259629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15.930803495167542</v>
      </c>
      <c r="N43" s="36">
        <f>IF(F43=0,,ATAN(G43/F43))</f>
        <v>1.0043604522892068E-2</v>
      </c>
      <c r="O43" s="36">
        <f>ABS(DEGREES(N43))</f>
        <v>0.57545615026022023</v>
      </c>
      <c r="P43" s="37" t="str">
        <f>TEXT(INT(O43),"00")</f>
        <v>00</v>
      </c>
      <c r="Q43" s="38" t="str">
        <f>TEXT((O43-P43)*60,"00")</f>
        <v>35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35</v>
      </c>
      <c r="U43" s="40" t="str">
        <f>IF(L43="",IF(G43&gt;0,"W","E"),"")</f>
        <v>E</v>
      </c>
      <c r="V43" s="44"/>
      <c r="W43" s="22">
        <f>IF(S43="due",90*(I43+K43),S43+T43/60)</f>
        <v>0.58333333333333337</v>
      </c>
      <c r="X43" s="22">
        <f>IF(R43="",W43,IF(R43="N",IF(U43="E",180+W43,180-W43),IF(U43="E",360-W43,W43)))</f>
        <v>180.58333333333334</v>
      </c>
      <c r="Y43" s="22">
        <f>RADIANS(X43)</f>
        <v>3.1517737408930935</v>
      </c>
      <c r="Z43" s="64"/>
      <c r="AA43" s="58">
        <f>-M43*COS(Y43)</f>
        <v>15.929977852255856</v>
      </c>
      <c r="AB43" s="58">
        <f>-M43*SIN(Y43)</f>
        <v>0.16219009920548497</v>
      </c>
      <c r="AC43" s="64"/>
      <c r="AD43" s="82">
        <f>$AA$40/$M$40*M43</f>
        <v>-6.6989790349694992E-4</v>
      </c>
      <c r="AE43" s="82">
        <f>$AB$40/$M$40*M43</f>
        <v>4.2938557881019613E-4</v>
      </c>
      <c r="AF43" s="22">
        <f t="shared" si="0"/>
        <v>15.930647750159354</v>
      </c>
      <c r="AG43" s="22">
        <f t="shared" si="0"/>
        <v>0.16176071362667477</v>
      </c>
      <c r="AH43" s="64"/>
      <c r="AI43" s="25">
        <f>A43</f>
        <v>2</v>
      </c>
      <c r="AJ43" s="82">
        <f t="shared" si="1"/>
        <v>721062.2377193491</v>
      </c>
      <c r="AK43" s="82">
        <f t="shared" si="1"/>
        <v>461614.23778858909</v>
      </c>
      <c r="AL43" s="66"/>
      <c r="AM43" s="9" t="str">
        <f>IF(A44=0,A43&amp;" - 1",A43&amp;" - "&amp;A44)</f>
        <v>2 - 3</v>
      </c>
      <c r="AN43" s="18">
        <f>AN42+F42+F43</f>
        <v>-16.39000000001397</v>
      </c>
      <c r="AO43" s="18">
        <f>AN43*G43</f>
        <v>2.6224000005364885</v>
      </c>
      <c r="AP43" s="9" t="str">
        <f>D43&amp;","&amp;C43</f>
        <v>461614.24,721062.23</v>
      </c>
    </row>
    <row r="44" spans="1:44" s="46" customFormat="1">
      <c r="A44" s="20">
        <f>A43+1</f>
        <v>3</v>
      </c>
      <c r="B44" s="44"/>
      <c r="C44" s="60">
        <v>721078.16</v>
      </c>
      <c r="D44" s="60">
        <v>461614.4</v>
      </c>
      <c r="E44" s="79"/>
      <c r="F44" s="72">
        <f>IF(C45=0,C44-$C$42,C44-C45)</f>
        <v>8.0000000074505806E-2</v>
      </c>
      <c r="G44" s="72">
        <f>IF(D45=0,D44-$D$42,D44-D45)</f>
        <v>-20.099999999976717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20.100159203326623</v>
      </c>
      <c r="N44" s="22">
        <f>IF(F44=0,,ATAN(G44/F44))</f>
        <v>-1.5668162483050048</v>
      </c>
      <c r="O44" s="22">
        <f>ABS(DEGREES(N44))</f>
        <v>89.771958300398396</v>
      </c>
      <c r="P44" s="24" t="str">
        <f>TEXT(INT(O44),"00")</f>
        <v>89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46</v>
      </c>
      <c r="U44" s="24" t="str">
        <f>IF(L44="",IF(G44&gt;0,"W","E"),"")</f>
        <v>E</v>
      </c>
      <c r="V44" s="44"/>
      <c r="W44" s="22">
        <f>IF(S44="due",90*(I44+K44),S44+T44/60)</f>
        <v>89.766666666666666</v>
      </c>
      <c r="X44" s="22">
        <f>IF(R44="",W44,IF(R44="N",IF(U44="E",180+W44,180-W44),IF(U44="E",360-W44,W44)))</f>
        <v>270.23333333333335</v>
      </c>
      <c r="Y44" s="22">
        <f>RADIANS(X44)</f>
        <v>4.7164614153060098</v>
      </c>
      <c r="Z44" s="64"/>
      <c r="AA44" s="58">
        <f>-M44*COS(Y44)</f>
        <v>-8.1856364002383067E-2</v>
      </c>
      <c r="AB44" s="58">
        <f>-M44*SIN(Y44)</f>
        <v>20.099992525738617</v>
      </c>
      <c r="AC44" s="64"/>
      <c r="AD44" s="82">
        <f>$AA$40/$M$40*M44</f>
        <v>-8.4522130439609812E-4</v>
      </c>
      <c r="AE44" s="82">
        <f>$AB$40/$M$40*M44</f>
        <v>5.4176291210393372E-4</v>
      </c>
      <c r="AF44" s="22">
        <f>AA44-AD44</f>
        <v>-8.1011142697986968E-2</v>
      </c>
      <c r="AG44" s="22">
        <f>AB44-AE44</f>
        <v>20.099450762826514</v>
      </c>
      <c r="AH44" s="64"/>
      <c r="AI44" s="25">
        <f>A44</f>
        <v>3</v>
      </c>
      <c r="AJ44" s="82">
        <f t="shared" si="1"/>
        <v>721078.16836709925</v>
      </c>
      <c r="AK44" s="82">
        <f t="shared" si="1"/>
        <v>461614.3995493027</v>
      </c>
      <c r="AL44" s="66"/>
      <c r="AM44" s="9" t="str">
        <f>IF(A45=0,A44&amp;" - 1",A44&amp;" - "&amp;A45)</f>
        <v>3 - 4</v>
      </c>
      <c r="AN44" s="18">
        <f>AN43+F43+F44</f>
        <v>-32.239999999990687</v>
      </c>
      <c r="AO44" s="18">
        <f>AN44*G44</f>
        <v>648.0239999990622</v>
      </c>
      <c r="AP44" s="9" t="str">
        <f>D44&amp;","&amp;C44</f>
        <v>461614.4,721078.16</v>
      </c>
    </row>
    <row r="45" spans="1:44" s="46" customFormat="1">
      <c r="A45" s="20">
        <f>A44+1</f>
        <v>4</v>
      </c>
      <c r="B45" s="44"/>
      <c r="C45" s="60">
        <v>721078.08</v>
      </c>
      <c r="D45" s="60">
        <v>461634.5</v>
      </c>
      <c r="E45" s="79"/>
      <c r="F45" s="72">
        <f>IF(C46=0,C45-$C$42,C45-C46)</f>
        <v>16.07999999995809</v>
      </c>
      <c r="G45" s="72">
        <f>IF(D46=0,D45-$D$42,D45-D46)</f>
        <v>-0.44000000000232831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16.086018774036482</v>
      </c>
      <c r="N45" s="22">
        <f>IF(F45=0,,ATAN(G45/F45))</f>
        <v>-2.7356357807698566E-2</v>
      </c>
      <c r="O45" s="22">
        <f>ABS(DEGREES(N45))</f>
        <v>1.5674038452308852</v>
      </c>
      <c r="P45" s="24" t="str">
        <f>TEXT(INT(O45),"00")</f>
        <v>01</v>
      </c>
      <c r="Q45" s="25" t="str">
        <f>TEXT((O45-P45)*60,"00")</f>
        <v>34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34</v>
      </c>
      <c r="U45" s="24" t="str">
        <f>IF(L45="",IF(G45&gt;0,"W","E"),"")</f>
        <v>E</v>
      </c>
      <c r="V45" s="44"/>
      <c r="W45" s="22">
        <f>IF(S45="due",90*(I45+K45),S45+T45/60)</f>
        <v>1.5666666666666667</v>
      </c>
      <c r="X45" s="22">
        <f>IF(R45="",W45,IF(R45="N",IF(U45="E",180+W45,180-W45),IF(U45="E",360-W45,W45)))</f>
        <v>358.43333333333334</v>
      </c>
      <c r="Y45" s="22">
        <f>RADIANS(X45)</f>
        <v>6.2558418155650086</v>
      </c>
      <c r="Z45" s="64"/>
      <c r="AA45" s="58">
        <f>-M45*COS(Y45)</f>
        <v>-16.080005659752128</v>
      </c>
      <c r="AB45" s="58">
        <f>-M45*SIN(Y45)</f>
        <v>0.43979311158053486</v>
      </c>
      <c r="AC45" s="64"/>
      <c r="AD45" s="82">
        <f>$AA$40/$M$40*M45</f>
        <v>-6.7642478018189176E-4</v>
      </c>
      <c r="AE45" s="82">
        <f>$AB$40/$M$40*M45</f>
        <v>4.3356912186736475E-4</v>
      </c>
      <c r="AF45" s="22">
        <f>AA45-AD45</f>
        <v>-16.079329234971947</v>
      </c>
      <c r="AG45" s="22">
        <f>AB45-AE45</f>
        <v>0.43935954245866748</v>
      </c>
      <c r="AH45" s="64"/>
      <c r="AI45" s="25">
        <f>A45</f>
        <v>4</v>
      </c>
      <c r="AJ45" s="82">
        <f t="shared" ref="AJ45" si="2">AJ44+AF44</f>
        <v>721078.08735595655</v>
      </c>
      <c r="AK45" s="82">
        <f t="shared" ref="AK45" si="3">AK44+AG44</f>
        <v>461634.49900006555</v>
      </c>
      <c r="AL45" s="66"/>
      <c r="AM45" s="9" t="str">
        <f>IF(A46=0,A45&amp;" - 1",A45&amp;" - "&amp;A46)</f>
        <v>4 - 1</v>
      </c>
      <c r="AN45" s="18">
        <f>AN44+F44+F45</f>
        <v>-16.07999999995809</v>
      </c>
      <c r="AO45" s="18">
        <f>AN45*G45</f>
        <v>7.0752000000189987</v>
      </c>
      <c r="AP45" s="9" t="str">
        <f>D45&amp;","&amp;C45</f>
        <v>461634.5,721078.08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651.24870000023213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325.62435000011607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3.2434651739179825E-3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22416.322710132819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72.706562037622561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2.4263696553370739E-3</v>
      </c>
      <c r="AB40" s="91">
        <f>SUM(AB42:AB65536)</f>
        <v>2.1523932331426465E-3</v>
      </c>
      <c r="AC40" s="91"/>
      <c r="AD40" s="91">
        <f>SUM(AD42:AD65536)</f>
        <v>2.4263696553370739E-3</v>
      </c>
      <c r="AE40" s="91">
        <f>SUM(AE42:AE65536)</f>
        <v>2.1523932331426465E-3</v>
      </c>
      <c r="AF40" s="91">
        <f>SUM(AF42:AF65536)</f>
        <v>3.6082248300317588E-16</v>
      </c>
      <c r="AG40" s="91">
        <f>SUM(AG42:AG65536)</f>
        <v>0</v>
      </c>
      <c r="AH40" s="92"/>
      <c r="AI40" s="93">
        <v>1</v>
      </c>
      <c r="AJ40" s="92">
        <f>AJ44+AF44</f>
        <v>721062.09631297027</v>
      </c>
      <c r="AK40" s="92">
        <f>AK44+AG44</f>
        <v>461655.0189646022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166.61999999999534</v>
      </c>
      <c r="G41" s="72">
        <f>IF(D42=0,D41-$D$41,D41-D42)</f>
        <v>815.27999999996973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832.13202245794457</v>
      </c>
      <c r="N41" s="36">
        <f>IF(F41=0,,ATAN(G41/F41))</f>
        <v>1.3692009528438427</v>
      </c>
      <c r="O41" s="36">
        <f>ABS(DEGREES(N41))</f>
        <v>78.449435903243042</v>
      </c>
      <c r="P41" s="37" t="str">
        <f>TEXT(INT(O41),"00")</f>
        <v>78</v>
      </c>
      <c r="Q41" s="38" t="str">
        <f>TEXT((O41-P41)*60,"00")</f>
        <v>27</v>
      </c>
      <c r="R41" s="39" t="str">
        <f>IF(L41="",IF(F41&gt;0,"S","N"),"")</f>
        <v>S</v>
      </c>
      <c r="S41" s="25" t="str">
        <f>IF(L41="",IF(INT(Q41)=60,INT(P41+1),P41),"due")</f>
        <v>78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78.45</v>
      </c>
      <c r="X41" s="22">
        <f>IF(R41="",W41,IF(R41="N",IF(U41="E",180+W41,180-W41),IF(U41="E",360-W41,W41)))</f>
        <v>78.45</v>
      </c>
      <c r="Y41" s="22">
        <f>RADIANS(X41)</f>
        <v>1.3692107981895516</v>
      </c>
      <c r="Z41" s="64"/>
      <c r="AA41" s="58">
        <f>-M41*COS(Y41)</f>
        <v>-166.6119732784706</v>
      </c>
      <c r="AB41" s="58">
        <f>-M41*SIN(Y41)</f>
        <v>-815.28164039195894</v>
      </c>
      <c r="AC41" s="64"/>
      <c r="AD41" s="22">
        <v>0</v>
      </c>
      <c r="AE41" s="22">
        <v>0</v>
      </c>
      <c r="AF41" s="22">
        <f t="shared" ref="AF41:AG43" si="0">AA41-AD41</f>
        <v>-166.6119732784706</v>
      </c>
      <c r="AG41" s="22">
        <f t="shared" si="0"/>
        <v>-815.28164039195894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721062</v>
      </c>
      <c r="D42" s="60">
        <v>461634.94</v>
      </c>
      <c r="E42" s="79"/>
      <c r="F42" s="72">
        <f>IF(C43=0,C42-$C$42,C42-C43)</f>
        <v>-16.07999999995809</v>
      </c>
      <c r="G42" s="72">
        <f>IF(D43=0,D42-$D$42,D42-D43)</f>
        <v>0.44000000000232831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16.086018774036482</v>
      </c>
      <c r="N42" s="36">
        <f>IF(F42=0,,ATAN(G42/F42))</f>
        <v>-2.7356357807698566E-2</v>
      </c>
      <c r="O42" s="36">
        <f>ABS(DEGREES(N42))</f>
        <v>1.5674038452308852</v>
      </c>
      <c r="P42" s="37" t="str">
        <f>TEXT(INT(O42),"00")</f>
        <v>01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1.5666666666666667</v>
      </c>
      <c r="X42" s="22">
        <f>IF(R42="",W42,IF(R42="N",IF(U42="E",180+W42,180-W42),IF(U42="E",360-W42,W42)))</f>
        <v>178.43333333333334</v>
      </c>
      <c r="Y42" s="22">
        <f>RADIANS(X42)</f>
        <v>3.1142491619752155</v>
      </c>
      <c r="Z42" s="64"/>
      <c r="AA42" s="58">
        <f>-M42*COS(Y42)</f>
        <v>16.080005659752128</v>
      </c>
      <c r="AB42" s="58">
        <f>-M42*SIN(Y42)</f>
        <v>-0.43979311158053291</v>
      </c>
      <c r="AC42" s="64"/>
      <c r="AD42" s="82">
        <f>$AA$40/$M$40*M42</f>
        <v>5.3682400507821984E-4</v>
      </c>
      <c r="AE42" s="82">
        <f>$AB$40/$M$40*M42</f>
        <v>4.7620788257771748E-4</v>
      </c>
      <c r="AF42" s="22">
        <f t="shared" si="0"/>
        <v>16.079468835747051</v>
      </c>
      <c r="AG42" s="22">
        <f t="shared" si="0"/>
        <v>-0.44026931946311065</v>
      </c>
      <c r="AH42" s="63"/>
      <c r="AI42" s="38">
        <f>A42</f>
        <v>1</v>
      </c>
      <c r="AJ42" s="82">
        <f t="shared" ref="AJ42:AK44" si="1">AJ41+AF41</f>
        <v>721062.00802672154</v>
      </c>
      <c r="AK42" s="82">
        <f t="shared" si="1"/>
        <v>461634.938359608</v>
      </c>
      <c r="AL42" s="66"/>
      <c r="AM42" s="9" t="str">
        <f>IF(A43=0,A42&amp;" - 1",A42&amp;" - "&amp;A43)</f>
        <v>1 - 2</v>
      </c>
      <c r="AN42" s="18">
        <f>F42</f>
        <v>-16.07999999995809</v>
      </c>
      <c r="AO42" s="18">
        <f>AN42*G42</f>
        <v>-7.0752000000189987</v>
      </c>
      <c r="AP42" s="9" t="str">
        <f>D42&amp;","&amp;C42</f>
        <v>461634.94,721062</v>
      </c>
    </row>
    <row r="43" spans="1:44">
      <c r="A43" s="20">
        <f>A42+1</f>
        <v>2</v>
      </c>
      <c r="B43" s="44"/>
      <c r="C43" s="60">
        <v>721078.08</v>
      </c>
      <c r="D43" s="60">
        <v>461634.5</v>
      </c>
      <c r="E43" s="79"/>
      <c r="F43" s="72">
        <f>IF(C44=0,C43-$C$42,C43-C44)</f>
        <v>5.9999999939464033E-2</v>
      </c>
      <c r="G43" s="72">
        <f>IF(D44=0,D43-$D$42,D43-D44)</f>
        <v>-20.60999999998603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20.61008733604535</v>
      </c>
      <c r="N43" s="36">
        <f>IF(F43=0,,ATAN(G43/F43))</f>
        <v>-1.5678851268706993</v>
      </c>
      <c r="O43" s="36">
        <f>ABS(DEGREES(N43))</f>
        <v>89.833200531024687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270.16666666666669</v>
      </c>
      <c r="Y43" s="22">
        <f>RADIANS(X43)</f>
        <v>4.7152978624713473</v>
      </c>
      <c r="Z43" s="64"/>
      <c r="AA43" s="58">
        <f>-M43*COS(Y43)</f>
        <v>-5.9952229307603716E-2</v>
      </c>
      <c r="AB43" s="58">
        <f>-M43*SIN(Y43)</f>
        <v>20.61000013900092</v>
      </c>
      <c r="AC43" s="64"/>
      <c r="AD43" s="82">
        <f>$AA$40/$M$40*M43</f>
        <v>6.8780161108636232E-4</v>
      </c>
      <c r="AE43" s="82">
        <f>$AB$40/$M$40*M43</f>
        <v>6.1013767221764696E-4</v>
      </c>
      <c r="AF43" s="22">
        <f t="shared" si="0"/>
        <v>-6.064003091869008E-2</v>
      </c>
      <c r="AG43" s="22">
        <f t="shared" si="0"/>
        <v>20.609390001328702</v>
      </c>
      <c r="AH43" s="64"/>
      <c r="AI43" s="25">
        <f>A43</f>
        <v>2</v>
      </c>
      <c r="AJ43" s="82">
        <f t="shared" si="1"/>
        <v>721078.08749555727</v>
      </c>
      <c r="AK43" s="82">
        <f t="shared" si="1"/>
        <v>461634.49809028854</v>
      </c>
      <c r="AL43" s="66"/>
      <c r="AM43" s="9" t="str">
        <f>IF(A44=0,A43&amp;" - 1",A43&amp;" - "&amp;A44)</f>
        <v>2 - 3</v>
      </c>
      <c r="AN43" s="18">
        <f>AN42+F42+F43</f>
        <v>-32.099999999976717</v>
      </c>
      <c r="AO43" s="18">
        <f>AN43*G43</f>
        <v>661.58099999907165</v>
      </c>
      <c r="AP43" s="9" t="str">
        <f>D43&amp;","&amp;C43</f>
        <v>461634.5,721078.08</v>
      </c>
    </row>
    <row r="44" spans="1:44" s="46" customFormat="1">
      <c r="A44" s="20">
        <f>A43+1</f>
        <v>3</v>
      </c>
      <c r="B44" s="44"/>
      <c r="C44" s="60">
        <v>721078.02</v>
      </c>
      <c r="D44" s="60">
        <v>461655.11</v>
      </c>
      <c r="E44" s="79"/>
      <c r="F44" s="72">
        <f>IF(C45=0,C44-$C$42,C44-C45)</f>
        <v>15.930000000051223</v>
      </c>
      <c r="G44" s="72">
        <f>IF(D45=0,D44-$D$42,D44-D45)</f>
        <v>8.999999996740371E-2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15.930254235310436</v>
      </c>
      <c r="N44" s="22">
        <f>IF(F44=0,,ATAN(G44/F44))</f>
        <v>5.6496574015200522E-3</v>
      </c>
      <c r="O44" s="22">
        <f>ABS(DEGREES(N44))</f>
        <v>0.32370152480194653</v>
      </c>
      <c r="P44" s="24" t="str">
        <f>TEXT(INT(O44),"00")</f>
        <v>00</v>
      </c>
      <c r="Q44" s="25" t="str">
        <f>TEXT((O44-P44)*60,"00")</f>
        <v>19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19</v>
      </c>
      <c r="U44" s="24" t="str">
        <f>IF(L44="",IF(G44&gt;0,"W","E"),"")</f>
        <v>W</v>
      </c>
      <c r="V44" s="44"/>
      <c r="W44" s="22">
        <f>IF(S44="due",90*(I44+K44),S44+T44/60)</f>
        <v>0.31666666666666665</v>
      </c>
      <c r="X44" s="22">
        <f>IF(R44="",W44,IF(R44="N",IF(U44="E",180+W44,180-W44),IF(U44="E",360-W44,W44)))</f>
        <v>0.31666666666666665</v>
      </c>
      <c r="Y44" s="22">
        <f>RADIANS(X44)</f>
        <v>5.5268759646487104E-3</v>
      </c>
      <c r="Z44" s="64"/>
      <c r="AA44" s="58">
        <f>-M44*COS(Y44)</f>
        <v>-15.930010930305894</v>
      </c>
      <c r="AB44" s="58">
        <f>-M44*SIN(Y44)</f>
        <v>-8.8044091004563604E-2</v>
      </c>
      <c r="AC44" s="64"/>
      <c r="AD44" s="82">
        <f>$AA$40/$M$40*M44</f>
        <v>5.316258174655682E-4</v>
      </c>
      <c r="AE44" s="82">
        <f>$AB$40/$M$40*M44</f>
        <v>4.7159665451629377E-4</v>
      </c>
      <c r="AF44" s="22">
        <f>AA44-AD44</f>
        <v>-15.93054255612336</v>
      </c>
      <c r="AG44" s="22">
        <f>AB44-AE44</f>
        <v>-8.8515687659079897E-2</v>
      </c>
      <c r="AH44" s="64"/>
      <c r="AI44" s="25">
        <f>A44</f>
        <v>3</v>
      </c>
      <c r="AJ44" s="82">
        <f t="shared" si="1"/>
        <v>721078.02685552638</v>
      </c>
      <c r="AK44" s="82">
        <f t="shared" si="1"/>
        <v>461655.10748028988</v>
      </c>
      <c r="AL44" s="66"/>
      <c r="AM44" s="9" t="str">
        <f>IF(A45=0,A44&amp;" - 1",A44&amp;" - "&amp;A45)</f>
        <v>3 - 4</v>
      </c>
      <c r="AN44" s="18">
        <f>AN43+F43+F44</f>
        <v>-16.10999999998603</v>
      </c>
      <c r="AO44" s="18">
        <f>AN44*G44</f>
        <v>-1.4498999994736166</v>
      </c>
      <c r="AP44" s="9" t="str">
        <f>D44&amp;","&amp;C44</f>
        <v>461655.11,721078.02</v>
      </c>
    </row>
    <row r="45" spans="1:44" s="46" customFormat="1">
      <c r="A45" s="20">
        <f>A44+1</f>
        <v>4</v>
      </c>
      <c r="B45" s="44"/>
      <c r="C45" s="60">
        <v>721062.09</v>
      </c>
      <c r="D45" s="60">
        <v>461655.02</v>
      </c>
      <c r="E45" s="79"/>
      <c r="F45" s="72">
        <f>IF(C46=0,C45-$C$42,C45-C46)</f>
        <v>8.999999996740371E-2</v>
      </c>
      <c r="G45" s="72">
        <f>IF(D46=0,D45-$D$42,D45-D46)</f>
        <v>20.080000000016298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20.0802016922303</v>
      </c>
      <c r="N45" s="22">
        <f>IF(F45=0,,ATAN(G45/F45))</f>
        <v>1.5663142850964111</v>
      </c>
      <c r="O45" s="22">
        <f>ABS(DEGREES(N45))</f>
        <v>89.743197927075144</v>
      </c>
      <c r="P45" s="24" t="str">
        <f>TEXT(INT(O45),"00")</f>
        <v>89</v>
      </c>
      <c r="Q45" s="25" t="str">
        <f>TEXT((O45-P45)*60,"00")</f>
        <v>45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45</v>
      </c>
      <c r="U45" s="24" t="str">
        <f>IF(L45="",IF(G45&gt;0,"W","E"),"")</f>
        <v>W</v>
      </c>
      <c r="V45" s="44"/>
      <c r="W45" s="22">
        <f>IF(S45="due",90*(I45+K45),S45+T45/60)</f>
        <v>89.75</v>
      </c>
      <c r="X45" s="22">
        <f>IF(R45="",W45,IF(R45="N",IF(U45="E",180+W45,180-W45),IF(U45="E",360-W45,W45)))</f>
        <v>89.75</v>
      </c>
      <c r="Y45" s="22">
        <f>RADIANS(X45)</f>
        <v>1.5664330036649108</v>
      </c>
      <c r="Z45" s="64"/>
      <c r="AA45" s="58">
        <f>-M45*COS(Y45)</f>
        <v>-8.7616130483292504E-2</v>
      </c>
      <c r="AB45" s="58">
        <f>-M45*SIN(Y45)</f>
        <v>-20.080010543182684</v>
      </c>
      <c r="AC45" s="64"/>
      <c r="AD45" s="82">
        <f>$AA$40/$M$40*M45</f>
        <v>6.701182217069238E-4</v>
      </c>
      <c r="AE45" s="82">
        <f>$AB$40/$M$40*M45</f>
        <v>5.9445102383098858E-4</v>
      </c>
      <c r="AF45" s="22">
        <f>AA45-AD45</f>
        <v>-8.8286248704999432E-2</v>
      </c>
      <c r="AG45" s="22">
        <f>AB45-AE45</f>
        <v>-20.080604994206514</v>
      </c>
      <c r="AH45" s="64"/>
      <c r="AI45" s="25">
        <f>A45</f>
        <v>4</v>
      </c>
      <c r="AJ45" s="82">
        <f t="shared" ref="AJ45" si="2">AJ44+AF44</f>
        <v>721062.09631297027</v>
      </c>
      <c r="AK45" s="82">
        <f t="shared" ref="AK45" si="3">AK44+AG44</f>
        <v>461655.0189646022</v>
      </c>
      <c r="AL45" s="66"/>
      <c r="AM45" s="9" t="str">
        <f>IF(A46=0,A45&amp;" - 1",A45&amp;" - "&amp;A46)</f>
        <v>4 - 1</v>
      </c>
      <c r="AN45" s="18">
        <f>AN44+F44+F45</f>
        <v>-8.999999996740371E-2</v>
      </c>
      <c r="AO45" s="18">
        <f>AN45*G45</f>
        <v>-1.8071999993469334</v>
      </c>
      <c r="AP45" s="9" t="str">
        <f>D45&amp;","&amp;C45</f>
        <v>461655.02,721062.09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646.84920000006241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323.42460000003121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2.6981383373841416E-3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26939.405476942135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72.686242703673884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-3.034270145469975E-4</v>
      </c>
      <c r="AB40" s="91">
        <f>SUM(AB42:AB65536)</f>
        <v>2.6810226657947439E-3</v>
      </c>
      <c r="AC40" s="91"/>
      <c r="AD40" s="91">
        <f>SUM(AD42:AD65536)</f>
        <v>-3.034270145469975E-4</v>
      </c>
      <c r="AE40" s="91">
        <f>SUM(AE42:AE65536)</f>
        <v>2.6810226657947439E-3</v>
      </c>
      <c r="AF40" s="91">
        <f>SUM(AF42:AF65536)</f>
        <v>0</v>
      </c>
      <c r="AG40" s="91">
        <f>SUM(AG42:AG65536)</f>
        <v>1.9845236565174673E-15</v>
      </c>
      <c r="AH40" s="92"/>
      <c r="AI40" s="93">
        <v>1</v>
      </c>
      <c r="AJ40" s="92">
        <f>AJ44+AF44</f>
        <v>721077.98715971259</v>
      </c>
      <c r="AK40" s="92">
        <f>AK44+AG44</f>
        <v>461634.5139550977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135.19999999995343</v>
      </c>
      <c r="G41" s="72">
        <f>IF(D42=0,D41-$D$41,D41-D42)</f>
        <v>815.77999999996973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826.90752106867308</v>
      </c>
      <c r="N41" s="36">
        <f>IF(F41=0,,ATAN(G41/F41))</f>
        <v>1.4065582076310561</v>
      </c>
      <c r="O41" s="36">
        <f>ABS(DEGREES(N41))</f>
        <v>80.589848936745256</v>
      </c>
      <c r="P41" s="37" t="str">
        <f>TEXT(INT(O41),"00")</f>
        <v>80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80.583333333333329</v>
      </c>
      <c r="X41" s="22">
        <f>IF(R41="",W41,IF(R41="N",IF(U41="E",180+W41,180-W41),IF(U41="E",360-W41,W41)))</f>
        <v>80.583333333333329</v>
      </c>
      <c r="Y41" s="22">
        <f>RADIANS(X41)</f>
        <v>1.4064444888987637</v>
      </c>
      <c r="Z41" s="64"/>
      <c r="AA41" s="58">
        <f>-M41*COS(Y41)</f>
        <v>-135.29276859298312</v>
      </c>
      <c r="AB41" s="58">
        <f>-M41*SIN(Y41)</f>
        <v>-815.76461995258387</v>
      </c>
      <c r="AC41" s="64"/>
      <c r="AD41" s="22">
        <v>0</v>
      </c>
      <c r="AE41" s="22">
        <v>0</v>
      </c>
      <c r="AF41" s="22">
        <f t="shared" ref="AF41:AG43" si="0">AA41-AD41</f>
        <v>-135.29276859298312</v>
      </c>
      <c r="AG41" s="22">
        <f t="shared" si="0"/>
        <v>-815.76461995258387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721093.42</v>
      </c>
      <c r="D42" s="60">
        <v>461634.44</v>
      </c>
      <c r="E42" s="79"/>
      <c r="F42" s="72">
        <f>IF(C43=0,C42-$C$42,C42-C43)</f>
        <v>-0.41999999992549419</v>
      </c>
      <c r="G42" s="72">
        <f>IF(D43=0,D42-$D$42,D42-D43)</f>
        <v>-20.909999999974389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20.914217652086972</v>
      </c>
      <c r="N42" s="36">
        <f>IF(F42=0,,ATAN(G42/F42))</f>
        <v>1.5507129441793277</v>
      </c>
      <c r="O42" s="36">
        <f>ABS(DEGREES(N42))</f>
        <v>88.849306937781492</v>
      </c>
      <c r="P42" s="37" t="str">
        <f>TEXT(INT(O42),"00")</f>
        <v>88</v>
      </c>
      <c r="Q42" s="38" t="str">
        <f>TEXT((O42-P42)*60,"00")</f>
        <v>51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51</v>
      </c>
      <c r="U42" s="40" t="str">
        <f>IF(L42="",IF(G42&gt;0,"W","E"),"")</f>
        <v>E</v>
      </c>
      <c r="V42" s="44"/>
      <c r="W42" s="22">
        <f>IF(S42="due",90*(I42+K42),S42+T42/60)</f>
        <v>88.85</v>
      </c>
      <c r="X42" s="22">
        <f>IF(R42="",W42,IF(R42="N",IF(U42="E",180+W42,180-W42),IF(U42="E",360-W42,W42)))</f>
        <v>268.85000000000002</v>
      </c>
      <c r="Y42" s="22">
        <f>RADIANS(X42)</f>
        <v>4.6923176939867552</v>
      </c>
      <c r="Z42" s="64"/>
      <c r="AA42" s="58">
        <f>-M42*COS(Y42)</f>
        <v>0.41974706798403905</v>
      </c>
      <c r="AB42" s="58">
        <f>-M42*SIN(Y42)</f>
        <v>20.910005078856031</v>
      </c>
      <c r="AC42" s="64"/>
      <c r="AD42" s="82">
        <f>$AA$40/$M$40*M42</f>
        <v>-8.7305910825930105E-5</v>
      </c>
      <c r="AE42" s="82">
        <f>$AB$40/$M$40*M42</f>
        <v>7.7141821446461421E-4</v>
      </c>
      <c r="AF42" s="22">
        <f t="shared" si="0"/>
        <v>0.419834373894865</v>
      </c>
      <c r="AG42" s="22">
        <f t="shared" si="0"/>
        <v>20.909233660641565</v>
      </c>
      <c r="AH42" s="63"/>
      <c r="AI42" s="38">
        <f>A42</f>
        <v>1</v>
      </c>
      <c r="AJ42" s="82">
        <f t="shared" ref="AJ42:AK44" si="1">AJ41+AF41</f>
        <v>721093.32723140705</v>
      </c>
      <c r="AK42" s="82">
        <f t="shared" si="1"/>
        <v>461634.45538004738</v>
      </c>
      <c r="AL42" s="66"/>
      <c r="AM42" s="9" t="str">
        <f>IF(A43=0,A42&amp;" - 1",A42&amp;" - "&amp;A43)</f>
        <v>1 - 2</v>
      </c>
      <c r="AN42" s="18">
        <f>F42</f>
        <v>-0.41999999992549419</v>
      </c>
      <c r="AO42" s="18">
        <f>AN42*G42</f>
        <v>8.7821999984313273</v>
      </c>
      <c r="AP42" s="9" t="str">
        <f>D42&amp;","&amp;C42</f>
        <v>461634.44,721093.42</v>
      </c>
    </row>
    <row r="43" spans="1:44">
      <c r="A43" s="20">
        <f>A42+1</f>
        <v>2</v>
      </c>
      <c r="B43" s="44"/>
      <c r="C43" s="60">
        <v>721093.84</v>
      </c>
      <c r="D43" s="60">
        <v>461655.35</v>
      </c>
      <c r="E43" s="79"/>
      <c r="F43" s="72">
        <f>IF(C44=0,C43-$C$42,C43-C44)</f>
        <v>15.819999999948777</v>
      </c>
      <c r="G43" s="72">
        <f>IF(D44=0,D43-$D$42,D43-D44)</f>
        <v>0.23999999999068677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15.821820375619703</v>
      </c>
      <c r="N43" s="36">
        <f>IF(F43=0,,ATAN(G43/F43))</f>
        <v>1.5169506358735272E-2</v>
      </c>
      <c r="O43" s="36">
        <f>ABS(DEGREES(N43))</f>
        <v>0.86914869165239639</v>
      </c>
      <c r="P43" s="37" t="str">
        <f>TEXT(INT(O43),"00")</f>
        <v>00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0.8666666666666667</v>
      </c>
      <c r="X43" s="22">
        <f>IF(R43="",W43,IF(R43="N",IF(U43="E",180+W43,180-W43),IF(U43="E",360-W43,W43)))</f>
        <v>0.8666666666666667</v>
      </c>
      <c r="Y43" s="22">
        <f>RADIANS(X43)</f>
        <v>1.5126186850617522E-2</v>
      </c>
      <c r="Z43" s="64"/>
      <c r="AA43" s="58">
        <f>-M43*COS(Y43)</f>
        <v>-15.820010381786975</v>
      </c>
      <c r="AB43" s="58">
        <f>-M43*SIN(Y43)</f>
        <v>-0.23931468514729096</v>
      </c>
      <c r="AC43" s="64"/>
      <c r="AD43" s="82">
        <f>$AA$40/$M$40*M43</f>
        <v>-6.6047817890998078E-5</v>
      </c>
      <c r="AE43" s="82">
        <f>$AB$40/$M$40*M43</f>
        <v>5.8358579922890286E-4</v>
      </c>
      <c r="AF43" s="22">
        <f t="shared" si="0"/>
        <v>-15.819944333969085</v>
      </c>
      <c r="AG43" s="22">
        <f t="shared" si="0"/>
        <v>-0.23989827094651986</v>
      </c>
      <c r="AH43" s="64"/>
      <c r="AI43" s="25">
        <f>A43</f>
        <v>2</v>
      </c>
      <c r="AJ43" s="82">
        <f t="shared" si="1"/>
        <v>721093.74706578092</v>
      </c>
      <c r="AK43" s="82">
        <f t="shared" si="1"/>
        <v>461655.36461370805</v>
      </c>
      <c r="AL43" s="66"/>
      <c r="AM43" s="9" t="str">
        <f>IF(A44=0,A43&amp;" - 1",A43&amp;" - "&amp;A44)</f>
        <v>2 - 3</v>
      </c>
      <c r="AN43" s="18">
        <f>AN42+F42+F43</f>
        <v>14.980000000097789</v>
      </c>
      <c r="AO43" s="18">
        <f>AN43*G43</f>
        <v>3.595199999883957</v>
      </c>
      <c r="AP43" s="9" t="str">
        <f>D43&amp;","&amp;C43</f>
        <v>461655.35,721093.84</v>
      </c>
    </row>
    <row r="44" spans="1:44" s="46" customFormat="1">
      <c r="A44" s="20">
        <f>A43+1</f>
        <v>3</v>
      </c>
      <c r="B44" s="44"/>
      <c r="C44" s="60">
        <v>721078.02</v>
      </c>
      <c r="D44" s="60">
        <v>461655.11</v>
      </c>
      <c r="E44" s="79"/>
      <c r="F44" s="72">
        <f>IF(C45=0,C44-$C$42,C44-C45)</f>
        <v>-5.9999999939464033E-2</v>
      </c>
      <c r="G44" s="72">
        <f>IF(D45=0,D44-$D$42,D44-D45)</f>
        <v>20.60999999998603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20.61008733604535</v>
      </c>
      <c r="N44" s="22">
        <f>IF(F44=0,,ATAN(G44/F44))</f>
        <v>-1.5678851268706993</v>
      </c>
      <c r="O44" s="22">
        <f>ABS(DEGREES(N44))</f>
        <v>89.833200531024687</v>
      </c>
      <c r="P44" s="24" t="str">
        <f>TEXT(INT(O44),"00")</f>
        <v>89</v>
      </c>
      <c r="Q44" s="25" t="str">
        <f>TEXT((O44-P44)*60,"00")</f>
        <v>50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89.833333333333329</v>
      </c>
      <c r="X44" s="22">
        <f>IF(R44="",W44,IF(R44="N",IF(U44="E",180+W44,180-W44),IF(U44="E",360-W44,W44)))</f>
        <v>90.166666666666671</v>
      </c>
      <c r="Y44" s="22">
        <f>RADIANS(X44)</f>
        <v>1.573705208881554</v>
      </c>
      <c r="Z44" s="64"/>
      <c r="AA44" s="58">
        <f>-M44*COS(Y44)</f>
        <v>5.9952229307601662E-2</v>
      </c>
      <c r="AB44" s="58">
        <f>-M44*SIN(Y44)</f>
        <v>-20.61000013900092</v>
      </c>
      <c r="AC44" s="64"/>
      <c r="AD44" s="82">
        <f>$AA$40/$M$40*M44</f>
        <v>-8.6036325958186211E-5</v>
      </c>
      <c r="AE44" s="82">
        <f>$AB$40/$M$40*M44</f>
        <v>7.6020040707309674E-4</v>
      </c>
      <c r="AF44" s="22">
        <f>AA44-AD44</f>
        <v>6.0038265633559851E-2</v>
      </c>
      <c r="AG44" s="22">
        <f>AB44-AE44</f>
        <v>-20.610760339407992</v>
      </c>
      <c r="AH44" s="64"/>
      <c r="AI44" s="25">
        <f>A44</f>
        <v>3</v>
      </c>
      <c r="AJ44" s="82">
        <f t="shared" si="1"/>
        <v>721077.92712144693</v>
      </c>
      <c r="AK44" s="82">
        <f t="shared" si="1"/>
        <v>461655.12471543712</v>
      </c>
      <c r="AL44" s="66"/>
      <c r="AM44" s="9" t="str">
        <f>IF(A45=0,A44&amp;" - 1",A44&amp;" - "&amp;A45)</f>
        <v>3 - 4</v>
      </c>
      <c r="AN44" s="18">
        <f>AN43+F43+F44</f>
        <v>30.740000000107102</v>
      </c>
      <c r="AO44" s="18">
        <f>AN44*G44</f>
        <v>633.55140000177789</v>
      </c>
      <c r="AP44" s="9" t="str">
        <f>D44&amp;","&amp;C44</f>
        <v>461655.11,721078.02</v>
      </c>
    </row>
    <row r="45" spans="1:44" s="46" customFormat="1">
      <c r="A45" s="20">
        <f>A44+1</f>
        <v>4</v>
      </c>
      <c r="B45" s="44"/>
      <c r="C45" s="60">
        <v>721078.08</v>
      </c>
      <c r="D45" s="60">
        <v>461634.5</v>
      </c>
      <c r="E45" s="79"/>
      <c r="F45" s="72">
        <f>IF(C46=0,C45-$C$42,C45-C46)</f>
        <v>-15.340000000083819</v>
      </c>
      <c r="G45" s="72">
        <f>IF(D46=0,D45-$D$42,D45-D46)</f>
        <v>5.9999999997671694E-2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15.340117339921859</v>
      </c>
      <c r="N45" s="22">
        <f>IF(F45=0,,ATAN(G45/F45))</f>
        <v>-3.9113229483759889E-3</v>
      </c>
      <c r="O45" s="22">
        <f>ABS(DEGREES(N45))</f>
        <v>0.22410229725460973</v>
      </c>
      <c r="P45" s="24" t="str">
        <f>TEXT(INT(O45),"00")</f>
        <v>00</v>
      </c>
      <c r="Q45" s="25" t="str">
        <f>TEXT((O45-P45)*60,"00")</f>
        <v>13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13</v>
      </c>
      <c r="U45" s="24" t="str">
        <f>IF(L45="",IF(G45&gt;0,"W","E"),"")</f>
        <v>W</v>
      </c>
      <c r="V45" s="44"/>
      <c r="W45" s="22">
        <f>IF(S45="due",90*(I45+K45),S45+T45/60)</f>
        <v>0.21666666666666667</v>
      </c>
      <c r="X45" s="22">
        <f>IF(R45="",W45,IF(R45="N",IF(U45="E",180+W45,180-W45),IF(U45="E",360-W45,W45)))</f>
        <v>179.78333333333333</v>
      </c>
      <c r="Y45" s="22">
        <f>RADIANS(X45)</f>
        <v>3.1378111068771388</v>
      </c>
      <c r="Z45" s="64"/>
      <c r="AA45" s="58">
        <f>-M45*COS(Y45)</f>
        <v>15.340007657480788</v>
      </c>
      <c r="AB45" s="58">
        <f>-M45*SIN(Y45)</f>
        <v>-5.8009232042023781E-2</v>
      </c>
      <c r="AC45" s="64"/>
      <c r="AD45" s="82">
        <f>$AA$40/$M$40*M45</f>
        <v>-6.4036959871883076E-5</v>
      </c>
      <c r="AE45" s="82">
        <f>$AB$40/$M$40*M45</f>
        <v>5.6581824502813E-4</v>
      </c>
      <c r="AF45" s="22">
        <f>AA45-AD45</f>
        <v>15.34007169444066</v>
      </c>
      <c r="AG45" s="22">
        <f>AB45-AE45</f>
        <v>-5.8575050287051914E-2</v>
      </c>
      <c r="AH45" s="64"/>
      <c r="AI45" s="25">
        <f>A45</f>
        <v>4</v>
      </c>
      <c r="AJ45" s="82">
        <f t="shared" ref="AJ45" si="2">AJ44+AF44</f>
        <v>721077.98715971259</v>
      </c>
      <c r="AK45" s="82">
        <f t="shared" ref="AK45" si="3">AK44+AG44</f>
        <v>461634.5139550977</v>
      </c>
      <c r="AL45" s="66"/>
      <c r="AM45" s="9" t="str">
        <f>IF(A46=0,A45&amp;" - 1",A45&amp;" - "&amp;A46)</f>
        <v>4 - 1</v>
      </c>
      <c r="AN45" s="18">
        <f>AN44+F44+F45</f>
        <v>15.340000000083819</v>
      </c>
      <c r="AO45" s="18">
        <f>AN45*G45</f>
        <v>0.92039999996931288</v>
      </c>
      <c r="AP45" s="9" t="str">
        <f>D45&amp;","&amp;C45</f>
        <v>461634.5,721078.08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622.30080000066448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311.15040000033224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4.7159478026120626E-3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15076.68975640586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71.100881927386013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4.1998583675915135E-3</v>
      </c>
      <c r="AB40" s="91">
        <f>SUM(AB42:AB65536)</f>
        <v>-2.1450765415558237E-3</v>
      </c>
      <c r="AC40" s="91"/>
      <c r="AD40" s="91">
        <f>SUM(AD42:AD65536)</f>
        <v>4.1998583675915135E-3</v>
      </c>
      <c r="AE40" s="91">
        <f>SUM(AE42:AE65536)</f>
        <v>-2.1450765415558237E-3</v>
      </c>
      <c r="AF40" s="91">
        <f>SUM(AF42:AF65536)</f>
        <v>-9.9920072216264089E-16</v>
      </c>
      <c r="AG40" s="91">
        <f>SUM(AG42:AG65536)</f>
        <v>0</v>
      </c>
      <c r="AH40" s="92"/>
      <c r="AI40" s="93">
        <v>1</v>
      </c>
      <c r="AJ40" s="92">
        <f>AJ44+AF44</f>
        <v>721093.91605384578</v>
      </c>
      <c r="AK40" s="92">
        <f>AK44+AG44</f>
        <v>461614.65471261076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135.19999999995343</v>
      </c>
      <c r="G41" s="72">
        <f>IF(D42=0,D41-$D$41,D41-D42)</f>
        <v>815.77999999996973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826.90752106867308</v>
      </c>
      <c r="N41" s="36">
        <f>IF(F41=0,,ATAN(G41/F41))</f>
        <v>1.4065582076310561</v>
      </c>
      <c r="O41" s="36">
        <f>ABS(DEGREES(N41))</f>
        <v>80.589848936745256</v>
      </c>
      <c r="P41" s="37" t="str">
        <f>TEXT(INT(O41),"00")</f>
        <v>80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80.583333333333329</v>
      </c>
      <c r="X41" s="22">
        <f>IF(R41="",W41,IF(R41="N",IF(U41="E",180+W41,180-W41),IF(U41="E",360-W41,W41)))</f>
        <v>80.583333333333329</v>
      </c>
      <c r="Y41" s="22">
        <f>RADIANS(X41)</f>
        <v>1.4064444888987637</v>
      </c>
      <c r="Z41" s="64"/>
      <c r="AA41" s="58">
        <f>-M41*COS(Y41)</f>
        <v>-135.29276859298312</v>
      </c>
      <c r="AB41" s="58">
        <f>-M41*SIN(Y41)</f>
        <v>-815.76461995258387</v>
      </c>
      <c r="AC41" s="64"/>
      <c r="AD41" s="22">
        <v>0</v>
      </c>
      <c r="AE41" s="22">
        <v>0</v>
      </c>
      <c r="AF41" s="22">
        <f t="shared" ref="AF41:AG43" si="0">AA41-AD41</f>
        <v>-135.29276859298312</v>
      </c>
      <c r="AG41" s="22">
        <f t="shared" si="0"/>
        <v>-815.76461995258387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721093.42</v>
      </c>
      <c r="D42" s="60">
        <v>461634.44</v>
      </c>
      <c r="E42" s="79"/>
      <c r="F42" s="72">
        <f>IF(C43=0,C42-$C$42,C42-C43)</f>
        <v>15.340000000083819</v>
      </c>
      <c r="G42" s="72">
        <f>IF(D43=0,D42-$D$42,D42-D43)</f>
        <v>-5.9999999997671694E-2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15.340117339921859</v>
      </c>
      <c r="N42" s="36">
        <f>IF(F42=0,,ATAN(G42/F42))</f>
        <v>-3.9113229483759889E-3</v>
      </c>
      <c r="O42" s="36">
        <f>ABS(DEGREES(N42))</f>
        <v>0.22410229725460973</v>
      </c>
      <c r="P42" s="37" t="str">
        <f>TEXT(INT(O42),"00")</f>
        <v>00</v>
      </c>
      <c r="Q42" s="38" t="str">
        <f>TEXT((O42-P42)*60,"00")</f>
        <v>13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13</v>
      </c>
      <c r="U42" s="40" t="str">
        <f>IF(L42="",IF(G42&gt;0,"W","E"),"")</f>
        <v>E</v>
      </c>
      <c r="V42" s="44"/>
      <c r="W42" s="22">
        <f>IF(S42="due",90*(I42+K42),S42+T42/60)</f>
        <v>0.21666666666666667</v>
      </c>
      <c r="X42" s="22">
        <f>IF(R42="",W42,IF(R42="N",IF(U42="E",180+W42,180-W42),IF(U42="E",360-W42,W42)))</f>
        <v>359.78333333333336</v>
      </c>
      <c r="Y42" s="22">
        <f>RADIANS(X42)</f>
        <v>6.2794037604669324</v>
      </c>
      <c r="Z42" s="64"/>
      <c r="AA42" s="58">
        <f>-M42*COS(Y42)</f>
        <v>-15.340007657480788</v>
      </c>
      <c r="AB42" s="58">
        <f>-M42*SIN(Y42)</f>
        <v>5.8009232042018848E-2</v>
      </c>
      <c r="AC42" s="64"/>
      <c r="AD42" s="82">
        <f>$AA$40/$M$40*M42</f>
        <v>9.0612547163203792E-4</v>
      </c>
      <c r="AE42" s="82">
        <f>$AB$40/$M$40*M42</f>
        <v>-4.6280334306100589E-4</v>
      </c>
      <c r="AF42" s="22">
        <f t="shared" si="0"/>
        <v>-15.34091378295242</v>
      </c>
      <c r="AG42" s="22">
        <f t="shared" si="0"/>
        <v>5.8472035385079855E-2</v>
      </c>
      <c r="AH42" s="63"/>
      <c r="AI42" s="38">
        <f>A42</f>
        <v>1</v>
      </c>
      <c r="AJ42" s="82">
        <f t="shared" ref="AJ42:AK44" si="1">AJ41+AF41</f>
        <v>721093.32723140705</v>
      </c>
      <c r="AK42" s="82">
        <f t="shared" si="1"/>
        <v>461634.45538004738</v>
      </c>
      <c r="AL42" s="66"/>
      <c r="AM42" s="9" t="str">
        <f>IF(A43=0,A42&amp;" - 1",A42&amp;" - "&amp;A43)</f>
        <v>1 - 2</v>
      </c>
      <c r="AN42" s="18">
        <f>F42</f>
        <v>15.340000000083819</v>
      </c>
      <c r="AO42" s="18">
        <f>AN42*G42</f>
        <v>-0.92039999996931288</v>
      </c>
      <c r="AP42" s="9" t="str">
        <f>D42&amp;","&amp;C42</f>
        <v>461634.44,721093.42</v>
      </c>
    </row>
    <row r="43" spans="1:44">
      <c r="A43" s="20">
        <f>A42+1</f>
        <v>2</v>
      </c>
      <c r="B43" s="44"/>
      <c r="C43" s="60">
        <v>721078.08</v>
      </c>
      <c r="D43" s="60">
        <v>461634.5</v>
      </c>
      <c r="E43" s="79"/>
      <c r="F43" s="72">
        <f>IF(C44=0,C43-$C$42,C43-C44)</f>
        <v>-8.0000000074505806E-2</v>
      </c>
      <c r="G43" s="72">
        <f>IF(D44=0,D43-$D$42,D43-D44)</f>
        <v>20.099999999976717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20.100159203326623</v>
      </c>
      <c r="N43" s="36">
        <f>IF(F43=0,,ATAN(G43/F43))</f>
        <v>-1.5668162483050048</v>
      </c>
      <c r="O43" s="36">
        <f>ABS(DEGREES(N43))</f>
        <v>89.771958300398396</v>
      </c>
      <c r="P43" s="37" t="str">
        <f>TEXT(INT(O43),"00")</f>
        <v>89</v>
      </c>
      <c r="Q43" s="38" t="str">
        <f>TEXT((O43-P43)*60,"00")</f>
        <v>46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46</v>
      </c>
      <c r="U43" s="40" t="str">
        <f>IF(L43="",IF(G43&gt;0,"W","E"),"")</f>
        <v>W</v>
      </c>
      <c r="V43" s="44"/>
      <c r="W43" s="22">
        <f>IF(S43="due",90*(I43+K43),S43+T43/60)</f>
        <v>89.766666666666666</v>
      </c>
      <c r="X43" s="22">
        <f>IF(R43="",W43,IF(R43="N",IF(U43="E",180+W43,180-W43),IF(U43="E",360-W43,W43)))</f>
        <v>90.233333333333334</v>
      </c>
      <c r="Y43" s="22">
        <f>RADIANS(X43)</f>
        <v>1.5748687617162167</v>
      </c>
      <c r="Z43" s="64"/>
      <c r="AA43" s="58">
        <f>-M43*COS(Y43)</f>
        <v>8.1856364002385523E-2</v>
      </c>
      <c r="AB43" s="58">
        <f>-M43*SIN(Y43)</f>
        <v>-20.099992525738617</v>
      </c>
      <c r="AC43" s="64"/>
      <c r="AD43" s="82">
        <f>$AA$40/$M$40*M43</f>
        <v>1.187296409434516E-3</v>
      </c>
      <c r="AE43" s="82">
        <f>$AB$40/$M$40*M43</f>
        <v>-6.0641132458282693E-4</v>
      </c>
      <c r="AF43" s="22">
        <f t="shared" si="0"/>
        <v>8.0669067592951005E-2</v>
      </c>
      <c r="AG43" s="22">
        <f t="shared" si="0"/>
        <v>-20.099386114414035</v>
      </c>
      <c r="AH43" s="64"/>
      <c r="AI43" s="25">
        <f>A43</f>
        <v>2</v>
      </c>
      <c r="AJ43" s="82">
        <f t="shared" si="1"/>
        <v>721077.98631762411</v>
      </c>
      <c r="AK43" s="82">
        <f t="shared" si="1"/>
        <v>461634.51385208277</v>
      </c>
      <c r="AL43" s="66"/>
      <c r="AM43" s="9" t="str">
        <f>IF(A44=0,A43&amp;" - 1",A43&amp;" - "&amp;A44)</f>
        <v>2 - 3</v>
      </c>
      <c r="AN43" s="18">
        <f>AN42+F42+F43</f>
        <v>30.600000000093132</v>
      </c>
      <c r="AO43" s="18">
        <f>AN43*G43</f>
        <v>615.06000000115955</v>
      </c>
      <c r="AP43" s="9" t="str">
        <f>D43&amp;","&amp;C43</f>
        <v>461634.5,721078.08</v>
      </c>
    </row>
    <row r="44" spans="1:44" s="46" customFormat="1">
      <c r="A44" s="20">
        <f>A43+1</f>
        <v>3</v>
      </c>
      <c r="B44" s="44"/>
      <c r="C44" s="60">
        <v>721078.16</v>
      </c>
      <c r="D44" s="60">
        <v>461614.4</v>
      </c>
      <c r="E44" s="79"/>
      <c r="F44" s="72">
        <f>IF(C45=0,C44-$C$42,C44-C45)</f>
        <v>-15.849999999976717</v>
      </c>
      <c r="G44" s="72">
        <f>IF(D45=0,D44-$D$42,D44-D45)</f>
        <v>-0.23999999999068677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15.851816930536936</v>
      </c>
      <c r="N44" s="22">
        <f>IF(F44=0,,ATAN(G44/F44))</f>
        <v>1.5140798751281173E-2</v>
      </c>
      <c r="O44" s="22">
        <f>ABS(DEGREES(N44))</f>
        <v>0.8675038669053583</v>
      </c>
      <c r="P44" s="24" t="str">
        <f>TEXT(INT(O44),"00")</f>
        <v>00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0.8666666666666667</v>
      </c>
      <c r="X44" s="22">
        <f>IF(R44="",W44,IF(R44="N",IF(U44="E",180+W44,180-W44),IF(U44="E",360-W44,W44)))</f>
        <v>180.86666666666667</v>
      </c>
      <c r="Y44" s="22">
        <f>RADIANS(X44)</f>
        <v>3.1567188404404107</v>
      </c>
      <c r="Z44" s="64"/>
      <c r="AA44" s="58">
        <f>-M44*COS(Y44)</f>
        <v>15.850003505140828</v>
      </c>
      <c r="AB44" s="58">
        <f>-M44*SIN(Y44)</f>
        <v>0.23976840133955513</v>
      </c>
      <c r="AC44" s="64"/>
      <c r="AD44" s="82">
        <f>$AA$40/$M$40*M44</f>
        <v>9.3635105743465402E-4</v>
      </c>
      <c r="AE44" s="82">
        <f>$AB$40/$M$40*M44</f>
        <v>-4.7824105295148398E-4</v>
      </c>
      <c r="AF44" s="22">
        <f>AA44-AD44</f>
        <v>15.849067154083393</v>
      </c>
      <c r="AG44" s="22">
        <f>AB44-AE44</f>
        <v>0.24024664239250662</v>
      </c>
      <c r="AH44" s="64"/>
      <c r="AI44" s="25">
        <f>A44</f>
        <v>3</v>
      </c>
      <c r="AJ44" s="82">
        <f t="shared" si="1"/>
        <v>721078.06698669167</v>
      </c>
      <c r="AK44" s="82">
        <f t="shared" si="1"/>
        <v>461614.41446596838</v>
      </c>
      <c r="AL44" s="66"/>
      <c r="AM44" s="9" t="str">
        <f>IF(A45=0,A44&amp;" - 1",A44&amp;" - "&amp;A45)</f>
        <v>3 - 4</v>
      </c>
      <c r="AN44" s="18">
        <f>AN43+F43+F44</f>
        <v>14.67000000004191</v>
      </c>
      <c r="AO44" s="18">
        <f>AN44*G44</f>
        <v>-3.5207999998734332</v>
      </c>
      <c r="AP44" s="9" t="str">
        <f>D44&amp;","&amp;C44</f>
        <v>461614.4,721078.16</v>
      </c>
    </row>
    <row r="45" spans="1:44" s="46" customFormat="1">
      <c r="A45" s="20">
        <f>A44+1</f>
        <v>4</v>
      </c>
      <c r="B45" s="44"/>
      <c r="C45" s="60">
        <v>721094.01</v>
      </c>
      <c r="D45" s="60">
        <v>461614.64</v>
      </c>
      <c r="E45" s="79"/>
      <c r="F45" s="72">
        <f>IF(C46=0,C45-$C$42,C45-C46)</f>
        <v>0.58999999996740371</v>
      </c>
      <c r="G45" s="72">
        <f>IF(D46=0,D45-$D$42,D45-D46)</f>
        <v>-19.799999999988358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19.808788453600602</v>
      </c>
      <c r="N45" s="22">
        <f>IF(F45=0,,ATAN(G45/F45))</f>
        <v>-1.5410071617064041</v>
      </c>
      <c r="O45" s="22">
        <f>ABS(DEGREES(N45))</f>
        <v>88.293206565210923</v>
      </c>
      <c r="P45" s="24" t="str">
        <f>TEXT(INT(O45),"00")</f>
        <v>88</v>
      </c>
      <c r="Q45" s="25" t="str">
        <f>TEXT((O45-P45)*60,"00")</f>
        <v>18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88.3</v>
      </c>
      <c r="X45" s="22">
        <f>IF(R45="",W45,IF(R45="N",IF(U45="E",180+W45,180-W45),IF(U45="E",360-W45,W45)))</f>
        <v>271.7</v>
      </c>
      <c r="Y45" s="22">
        <f>RADIANS(X45)</f>
        <v>4.7420595776685932</v>
      </c>
      <c r="Z45" s="64"/>
      <c r="AA45" s="58">
        <f>-M45*COS(Y45)</f>
        <v>-0.58765235329483412</v>
      </c>
      <c r="AB45" s="58">
        <f>-M45*SIN(Y45)</f>
        <v>19.800069815815487</v>
      </c>
      <c r="AC45" s="64"/>
      <c r="AD45" s="82">
        <f>$AA$40/$M$40*M45</f>
        <v>1.170085429090306E-3</v>
      </c>
      <c r="AE45" s="82">
        <f>$AB$40/$M$40*M45</f>
        <v>-5.9762082096050714E-4</v>
      </c>
      <c r="AF45" s="22">
        <f>AA45-AD45</f>
        <v>-0.58882243872392437</v>
      </c>
      <c r="AG45" s="22">
        <f>AB45-AE45</f>
        <v>19.800667436636449</v>
      </c>
      <c r="AH45" s="64"/>
      <c r="AI45" s="25">
        <f>A45</f>
        <v>4</v>
      </c>
      <c r="AJ45" s="82">
        <f t="shared" ref="AJ45" si="2">AJ44+AF44</f>
        <v>721093.91605384578</v>
      </c>
      <c r="AK45" s="82">
        <f t="shared" ref="AK45" si="3">AK44+AG44</f>
        <v>461614.65471261076</v>
      </c>
      <c r="AL45" s="66"/>
      <c r="AM45" s="9" t="str">
        <f>IF(A46=0,A45&amp;" - 1",A45&amp;" - "&amp;A46)</f>
        <v>4 - 1</v>
      </c>
      <c r="AN45" s="18">
        <f>AN44+F44+F45</f>
        <v>-0.58999999996740371</v>
      </c>
      <c r="AO45" s="18">
        <f>AN45*G45</f>
        <v>11.681999999347726</v>
      </c>
      <c r="AP45" s="9" t="str">
        <f>D45&amp;","&amp;C45</f>
        <v>461614.64,721094.01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647.78609999679941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323.8930499983997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3.0570214770380259E-3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23269.300213885093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71.134750509492264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-2.8914924214653581E-3</v>
      </c>
      <c r="AB40" s="91">
        <f>SUM(AB42:AB65536)</f>
        <v>-9.9229627011299115E-4</v>
      </c>
      <c r="AC40" s="91"/>
      <c r="AD40" s="91">
        <f>SUM(AD42:AD65536)</f>
        <v>-2.8914924214653581E-3</v>
      </c>
      <c r="AE40" s="91">
        <f>SUM(AE42:AE65536)</f>
        <v>-9.9229627011299115E-4</v>
      </c>
      <c r="AF40" s="91">
        <f>SUM(AF42:AF65536)</f>
        <v>0</v>
      </c>
      <c r="AG40" s="91">
        <f>SUM(AG42:AG65536)</f>
        <v>1.2212453270876722E-15</v>
      </c>
      <c r="AH40" s="92"/>
      <c r="AI40" s="93">
        <v>1</v>
      </c>
      <c r="AJ40" s="92">
        <f>AJ44+AF44</f>
        <v>721109.97643308516</v>
      </c>
      <c r="AK40" s="92">
        <f>AK44+AG44</f>
        <v>461618.06592305447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135.19999999995343</v>
      </c>
      <c r="G41" s="72">
        <f>IF(D42=0,D41-$D$41,D41-D42)</f>
        <v>815.77999999996973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826.90752106867308</v>
      </c>
      <c r="N41" s="36">
        <f>IF(F41=0,,ATAN(G41/F41))</f>
        <v>1.4065582076310561</v>
      </c>
      <c r="O41" s="36">
        <f>ABS(DEGREES(N41))</f>
        <v>80.589848936745256</v>
      </c>
      <c r="P41" s="37" t="str">
        <f>TEXT(INT(O41),"00")</f>
        <v>80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80.583333333333329</v>
      </c>
      <c r="X41" s="22">
        <f>IF(R41="",W41,IF(R41="N",IF(U41="E",180+W41,180-W41),IF(U41="E",360-W41,W41)))</f>
        <v>80.583333333333329</v>
      </c>
      <c r="Y41" s="22">
        <f>RADIANS(X41)</f>
        <v>1.4064444888987637</v>
      </c>
      <c r="Z41" s="64"/>
      <c r="AA41" s="58">
        <f>-M41*COS(Y41)</f>
        <v>-135.29276859298312</v>
      </c>
      <c r="AB41" s="58">
        <f>-M41*SIN(Y41)</f>
        <v>-815.76461995258387</v>
      </c>
      <c r="AC41" s="64"/>
      <c r="AD41" s="22">
        <v>0</v>
      </c>
      <c r="AE41" s="22">
        <v>0</v>
      </c>
      <c r="AF41" s="22">
        <f t="shared" ref="AF41:AG43" si="0">AA41-AD41</f>
        <v>-135.29276859298312</v>
      </c>
      <c r="AG41" s="22">
        <f t="shared" si="0"/>
        <v>-815.76461995258387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721093.42</v>
      </c>
      <c r="D42" s="60">
        <v>461634.44</v>
      </c>
      <c r="E42" s="79"/>
      <c r="F42" s="72">
        <f>IF(C43=0,C42-$C$42,C42-C43)</f>
        <v>-0.58999999996740371</v>
      </c>
      <c r="G42" s="72">
        <f>IF(D43=0,D42-$D$42,D42-D43)</f>
        <v>19.799999999988358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19.808788453600602</v>
      </c>
      <c r="N42" s="36">
        <f>IF(F42=0,,ATAN(G42/F42))</f>
        <v>-1.5410071617064041</v>
      </c>
      <c r="O42" s="36">
        <f>ABS(DEGREES(N42))</f>
        <v>88.293206565210923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91.7</v>
      </c>
      <c r="Y42" s="22">
        <f>RADIANS(X42)</f>
        <v>1.6004669240788003</v>
      </c>
      <c r="Z42" s="64"/>
      <c r="AA42" s="58">
        <f>-M42*COS(Y42)</f>
        <v>0.58765235329484089</v>
      </c>
      <c r="AB42" s="58">
        <f>-M42*SIN(Y42)</f>
        <v>-19.800069815815487</v>
      </c>
      <c r="AC42" s="64"/>
      <c r="AD42" s="82">
        <f>$AA$40/$M$40*M42</f>
        <v>-8.0518960538637947E-4</v>
      </c>
      <c r="AE42" s="82">
        <f>$AB$40/$M$40*M42</f>
        <v>-2.763232703732085E-4</v>
      </c>
      <c r="AF42" s="22">
        <f t="shared" si="0"/>
        <v>0.58845754290022723</v>
      </c>
      <c r="AG42" s="22">
        <f t="shared" si="0"/>
        <v>-19.799793492545113</v>
      </c>
      <c r="AH42" s="63"/>
      <c r="AI42" s="38">
        <f>A42</f>
        <v>1</v>
      </c>
      <c r="AJ42" s="82">
        <f t="shared" ref="AJ42:AK44" si="1">AJ41+AF41</f>
        <v>721093.32723140705</v>
      </c>
      <c r="AK42" s="82">
        <f t="shared" si="1"/>
        <v>461634.45538004738</v>
      </c>
      <c r="AL42" s="66"/>
      <c r="AM42" s="9" t="str">
        <f>IF(A43=0,A42&amp;" - 1",A42&amp;" - "&amp;A43)</f>
        <v>1 - 2</v>
      </c>
      <c r="AN42" s="18">
        <f>F42</f>
        <v>-0.58999999996740371</v>
      </c>
      <c r="AO42" s="18">
        <f>AN42*G42</f>
        <v>-11.681999999347726</v>
      </c>
      <c r="AP42" s="9" t="str">
        <f>D42&amp;","&amp;C42</f>
        <v>461634.44,721093.42</v>
      </c>
    </row>
    <row r="43" spans="1:44">
      <c r="A43" s="20">
        <f>A42+1</f>
        <v>2</v>
      </c>
      <c r="B43" s="44"/>
      <c r="C43" s="60">
        <v>721094.01</v>
      </c>
      <c r="D43" s="60">
        <v>461614.64</v>
      </c>
      <c r="E43" s="79"/>
      <c r="F43" s="72">
        <f>IF(C44=0,C43-$C$42,C43-C44)</f>
        <v>-12.979999999981374</v>
      </c>
      <c r="G43" s="72">
        <f>IF(D44=0,D43-$D$42,D43-D44)</f>
        <v>-0.20000000001164153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12.98154074058704</v>
      </c>
      <c r="N43" s="36">
        <f>IF(F43=0,,ATAN(G43/F43))</f>
        <v>1.5407101271970446E-2</v>
      </c>
      <c r="O43" s="36">
        <f>ABS(DEGREES(N43))</f>
        <v>0.88276187741454881</v>
      </c>
      <c r="P43" s="37" t="str">
        <f>TEXT(INT(O43),"00")</f>
        <v>00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0.8833333333333333</v>
      </c>
      <c r="X43" s="22">
        <f>IF(R43="",W43,IF(R43="N",IF(U43="E",180+W43,180-W43),IF(U43="E",360-W43,W43)))</f>
        <v>180.88333333333333</v>
      </c>
      <c r="Y43" s="22">
        <f>RADIANS(X43)</f>
        <v>3.1570097286490761</v>
      </c>
      <c r="Z43" s="64"/>
      <c r="AA43" s="58">
        <f>-M43*COS(Y43)</f>
        <v>12.979998004578309</v>
      </c>
      <c r="AB43" s="58">
        <f>-M43*SIN(Y43)</f>
        <v>0.20012945976100727</v>
      </c>
      <c r="AC43" s="64"/>
      <c r="AD43" s="82">
        <f>$AA$40/$M$40*M43</f>
        <v>-5.2767496057137906E-4</v>
      </c>
      <c r="AE43" s="82">
        <f>$AB$40/$M$40*M43</f>
        <v>-1.8108637993304602E-4</v>
      </c>
      <c r="AF43" s="22">
        <f t="shared" si="0"/>
        <v>12.98052567953888</v>
      </c>
      <c r="AG43" s="22">
        <f t="shared" si="0"/>
        <v>0.20031054614094032</v>
      </c>
      <c r="AH43" s="64"/>
      <c r="AI43" s="25">
        <f>A43</f>
        <v>2</v>
      </c>
      <c r="AJ43" s="82">
        <f t="shared" si="1"/>
        <v>721093.91568894999</v>
      </c>
      <c r="AK43" s="82">
        <f t="shared" si="1"/>
        <v>461614.65558655484</v>
      </c>
      <c r="AL43" s="66"/>
      <c r="AM43" s="9" t="str">
        <f>IF(A44=0,A43&amp;" - 1",A43&amp;" - "&amp;A44)</f>
        <v>2 - 3</v>
      </c>
      <c r="AN43" s="18">
        <f>AN42+F42+F43</f>
        <v>-14.159999999916181</v>
      </c>
      <c r="AO43" s="18">
        <f>AN43*G43</f>
        <v>2.8320000001480805</v>
      </c>
      <c r="AP43" s="9" t="str">
        <f>D43&amp;","&amp;C43</f>
        <v>461614.64,721094.01</v>
      </c>
    </row>
    <row r="44" spans="1:44" s="46" customFormat="1">
      <c r="A44" s="20">
        <f>A43+1</f>
        <v>3</v>
      </c>
      <c r="B44" s="44"/>
      <c r="C44" s="60">
        <v>721106.99</v>
      </c>
      <c r="D44" s="60">
        <v>461614.84</v>
      </c>
      <c r="E44" s="79"/>
      <c r="F44" s="72">
        <f>IF(C45=0,C44-$C$42,C44-C45)</f>
        <v>-3.0799999999580905</v>
      </c>
      <c r="G44" s="72">
        <f>IF(D45=0,D44-$D$42,D44-D45)</f>
        <v>-3.2099999999627471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4.4486514810111473</v>
      </c>
      <c r="N44" s="22">
        <f>IF(F44=0,,ATAN(G44/F44))</f>
        <v>0.80606294792881106</v>
      </c>
      <c r="O44" s="22">
        <f>ABS(DEGREES(N44))</f>
        <v>46.184004938194313</v>
      </c>
      <c r="P44" s="24" t="str">
        <f>TEXT(INT(O44),"00")</f>
        <v>46</v>
      </c>
      <c r="Q44" s="25" t="str">
        <f>TEXT((O44-P44)*60,"00")</f>
        <v>11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46.18333333333333</v>
      </c>
      <c r="X44" s="22">
        <f>IF(R44="",W44,IF(R44="N",IF(U44="E",180+W44,180-W44),IF(U44="E",360-W44,W44)))</f>
        <v>226.18333333333334</v>
      </c>
      <c r="Y44" s="22">
        <f>RADIANS(X44)</f>
        <v>3.947643879802508</v>
      </c>
      <c r="Z44" s="64"/>
      <c r="AA44" s="58">
        <f>-M44*COS(Y44)</f>
        <v>3.080037626455165</v>
      </c>
      <c r="AB44" s="58">
        <f>-M44*SIN(Y44)</f>
        <v>3.2099638968566468</v>
      </c>
      <c r="AC44" s="64"/>
      <c r="AD44" s="82">
        <f>$AA$40/$M$40*M44</f>
        <v>-1.8082922834413955E-4</v>
      </c>
      <c r="AE44" s="82">
        <f>$AB$40/$M$40*M44</f>
        <v>-6.2056593156265279E-5</v>
      </c>
      <c r="AF44" s="22">
        <f>AA44-AD44</f>
        <v>3.080218455683509</v>
      </c>
      <c r="AG44" s="22">
        <f>AB44-AE44</f>
        <v>3.210025953449803</v>
      </c>
      <c r="AH44" s="64"/>
      <c r="AI44" s="25">
        <f>A44</f>
        <v>3</v>
      </c>
      <c r="AJ44" s="82">
        <f t="shared" si="1"/>
        <v>721106.89621462952</v>
      </c>
      <c r="AK44" s="82">
        <f t="shared" si="1"/>
        <v>461614.85589710099</v>
      </c>
      <c r="AL44" s="66"/>
      <c r="AM44" s="9" t="str">
        <f>IF(A45=0,A44&amp;" - 1",A44&amp;" - "&amp;A45)</f>
        <v>3 - 4</v>
      </c>
      <c r="AN44" s="18">
        <f>AN43+F43+F44</f>
        <v>-30.219999999855645</v>
      </c>
      <c r="AO44" s="18">
        <f>AN44*G44</f>
        <v>97.006199998410835</v>
      </c>
      <c r="AP44" s="9" t="str">
        <f>D44&amp;","&amp;C44</f>
        <v>461614.84,721106.99</v>
      </c>
    </row>
    <row r="45" spans="1:44" s="46" customFormat="1">
      <c r="A45" s="20">
        <f t="shared" ref="A45:A46" si="2">A44+1</f>
        <v>4</v>
      </c>
      <c r="B45" s="44"/>
      <c r="C45" s="60">
        <v>721110.07</v>
      </c>
      <c r="D45" s="60">
        <v>461618.05</v>
      </c>
      <c r="E45" s="79"/>
      <c r="F45" s="72">
        <f t="shared" ref="F45:F46" si="3">IF(C46=0,C45-$C$42,C45-C46)</f>
        <v>8.999999996740371E-2</v>
      </c>
      <c r="G45" s="72">
        <f t="shared" ref="G45:G46" si="4">IF(D46=0,D45-$D$42,D45-D46)</f>
        <v>-17.309999999997672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17.310233967220476</v>
      </c>
      <c r="N45" s="22">
        <f t="shared" ref="N45:N46" si="11">IF(F45=0,,ATAN(G45/F45))</f>
        <v>-1.565597066887511</v>
      </c>
      <c r="O45" s="22">
        <f t="shared" ref="O45:O46" si="12">ABS(DEGREES(N45))</f>
        <v>89.702104350715231</v>
      </c>
      <c r="P45" s="24" t="str">
        <f t="shared" ref="P45:P46" si="13">TEXT(INT(O45),"00")</f>
        <v>89</v>
      </c>
      <c r="Q45" s="25" t="str">
        <f t="shared" ref="Q45:Q46" si="14">TEXT((O45-P45)*60,"00")</f>
        <v>42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42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89.7</v>
      </c>
      <c r="X45" s="22">
        <f t="shared" ref="X45:X46" si="20">IF(R45="",W45,IF(R45="N",IF(U45="E",180+W45,180-W45),IF(U45="E",360-W45,W45)))</f>
        <v>270.3</v>
      </c>
      <c r="Y45" s="22">
        <f t="shared" ref="Y45:Y46" si="21">RADIANS(X45)</f>
        <v>4.7176249681406732</v>
      </c>
      <c r="Z45" s="64"/>
      <c r="AA45" s="58">
        <f t="shared" ref="AA45:AA46" si="22">-M45*COS(Y45)</f>
        <v>-9.063575896578363E-2</v>
      </c>
      <c r="AB45" s="58">
        <f t="shared" ref="AB45:AB46" si="23">-M45*SIN(Y45)</f>
        <v>17.309996682816269</v>
      </c>
      <c r="AC45" s="64"/>
      <c r="AD45" s="82">
        <f t="shared" ref="AD45:AD46" si="24">$AA$40/$M$40*M45</f>
        <v>-7.0362811384755192E-4</v>
      </c>
      <c r="AE45" s="82">
        <f t="shared" ref="AE45:AE46" si="25">$AB$40/$M$40*M45</f>
        <v>-2.4146961193269371E-4</v>
      </c>
      <c r="AF45" s="22">
        <f t="shared" ref="AF45:AF46" si="26">AA45-AD45</f>
        <v>-8.9932130851936076E-2</v>
      </c>
      <c r="AG45" s="22">
        <f t="shared" ref="AG45:AG46" si="27">AB45-AE45</f>
        <v>17.310238152428202</v>
      </c>
      <c r="AH45" s="64"/>
      <c r="AI45" s="25">
        <f t="shared" ref="AI45:AI46" si="28">A45</f>
        <v>4</v>
      </c>
      <c r="AJ45" s="82">
        <f t="shared" ref="AJ45:AJ46" si="29">AJ44+AF44</f>
        <v>721109.97643308516</v>
      </c>
      <c r="AK45" s="82">
        <f t="shared" ref="AK45:AK46" si="30">AK44+AG44</f>
        <v>461618.06592305447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-33.209999999846332</v>
      </c>
      <c r="AO45" s="18">
        <f t="shared" ref="AO45:AO46" si="33">AN45*G45</f>
        <v>574.86509999726263</v>
      </c>
      <c r="AP45" s="9" t="str">
        <f t="shared" ref="AP45:AP46" si="34">D45&amp;","&amp;C45</f>
        <v>461618.05,721110.07</v>
      </c>
    </row>
    <row r="46" spans="1:44" s="46" customFormat="1">
      <c r="A46" s="20">
        <f t="shared" si="2"/>
        <v>5</v>
      </c>
      <c r="B46" s="44"/>
      <c r="C46" s="60">
        <v>721109.98</v>
      </c>
      <c r="D46" s="60">
        <v>461635.36</v>
      </c>
      <c r="E46" s="79"/>
      <c r="F46" s="72">
        <f t="shared" si="3"/>
        <v>16.559999999939464</v>
      </c>
      <c r="G46" s="72">
        <f t="shared" si="4"/>
        <v>0.91999999998370185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16.585535867073002</v>
      </c>
      <c r="N46" s="22">
        <f t="shared" si="11"/>
        <v>5.5498505244938136E-2</v>
      </c>
      <c r="O46" s="22">
        <f t="shared" si="12"/>
        <v>3.1798301198196182</v>
      </c>
      <c r="P46" s="24" t="str">
        <f t="shared" si="13"/>
        <v>03</v>
      </c>
      <c r="Q46" s="25" t="str">
        <f t="shared" si="14"/>
        <v>11</v>
      </c>
      <c r="R46" s="23" t="str">
        <f t="shared" si="15"/>
        <v>S</v>
      </c>
      <c r="S46" s="25" t="str">
        <f t="shared" si="16"/>
        <v>03</v>
      </c>
      <c r="T46" s="25" t="str">
        <f t="shared" si="17"/>
        <v>11</v>
      </c>
      <c r="U46" s="24" t="str">
        <f t="shared" si="18"/>
        <v>W</v>
      </c>
      <c r="V46" s="44"/>
      <c r="W46" s="22">
        <f t="shared" si="19"/>
        <v>3.1833333333333331</v>
      </c>
      <c r="X46" s="22">
        <f t="shared" si="20"/>
        <v>3.1833333333333331</v>
      </c>
      <c r="Y46" s="22">
        <f t="shared" si="21"/>
        <v>5.555964785515282E-2</v>
      </c>
      <c r="Z46" s="64"/>
      <c r="AA46" s="58">
        <f t="shared" si="22"/>
        <v>-16.559943717783995</v>
      </c>
      <c r="AB46" s="58">
        <f t="shared" si="23"/>
        <v>-0.92101251988854971</v>
      </c>
      <c r="AC46" s="64"/>
      <c r="AD46" s="82">
        <f t="shared" si="24"/>
        <v>-6.741705133159082E-4</v>
      </c>
      <c r="AE46" s="82">
        <f t="shared" si="25"/>
        <v>-2.3136041471777765E-4</v>
      </c>
      <c r="AF46" s="22">
        <f t="shared" si="26"/>
        <v>-16.559269547270677</v>
      </c>
      <c r="AG46" s="22">
        <f t="shared" si="27"/>
        <v>-0.92078115947383188</v>
      </c>
      <c r="AH46" s="64"/>
      <c r="AI46" s="25">
        <f t="shared" si="28"/>
        <v>5</v>
      </c>
      <c r="AJ46" s="82">
        <f t="shared" si="29"/>
        <v>721109.88650095428</v>
      </c>
      <c r="AK46" s="82">
        <f t="shared" si="30"/>
        <v>461635.37616120692</v>
      </c>
      <c r="AL46" s="66"/>
      <c r="AM46" s="9" t="str">
        <f t="shared" si="31"/>
        <v>5 - 1</v>
      </c>
      <c r="AN46" s="18">
        <f t="shared" si="32"/>
        <v>-16.559999999939464</v>
      </c>
      <c r="AO46" s="18">
        <f t="shared" si="33"/>
        <v>-15.235199999674409</v>
      </c>
      <c r="AP46" s="9" t="str">
        <f t="shared" si="34"/>
        <v>461635.36,721109.98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666.03030000029787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333.01515000014894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1.0306070768042711E-3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70048.099113997683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72.192066663573002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2.6216688786329101E-5</v>
      </c>
      <c r="AB40" s="91">
        <f>SUM(AB42:AB65536)</f>
        <v>1.0302735714304845E-3</v>
      </c>
      <c r="AC40" s="91"/>
      <c r="AD40" s="91">
        <f>SUM(AD42:AD65536)</f>
        <v>2.6216688786329101E-5</v>
      </c>
      <c r="AE40" s="91">
        <f>SUM(AE42:AE65536)</f>
        <v>1.0302735714304845E-3</v>
      </c>
      <c r="AF40" s="91">
        <f>SUM(AF42:AF65536)</f>
        <v>-3.9968028886505635E-15</v>
      </c>
      <c r="AG40" s="91">
        <f>SUM(AG42:AG65536)</f>
        <v>0</v>
      </c>
      <c r="AH40" s="92"/>
      <c r="AI40" s="93">
        <v>1</v>
      </c>
      <c r="AJ40" s="92">
        <f>AJ44+AF44</f>
        <v>721106.91699712223</v>
      </c>
      <c r="AK40" s="92">
        <f>AK44+AG44</f>
        <v>461655.64557660278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135.19999999995343</v>
      </c>
      <c r="G41" s="72">
        <f>IF(D42=0,D41-$D$41,D41-D42)</f>
        <v>815.77999999996973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826.90752106867308</v>
      </c>
      <c r="N41" s="36">
        <f>IF(F41=0,,ATAN(G41/F41))</f>
        <v>1.4065582076310561</v>
      </c>
      <c r="O41" s="36">
        <f>ABS(DEGREES(N41))</f>
        <v>80.589848936745256</v>
      </c>
      <c r="P41" s="37" t="str">
        <f>TEXT(INT(O41),"00")</f>
        <v>80</v>
      </c>
      <c r="Q41" s="38" t="str">
        <f>TEXT((O41-P41)*60,"00")</f>
        <v>35</v>
      </c>
      <c r="R41" s="39" t="str">
        <f>IF(L41="",IF(F41&gt;0,"S","N"),"")</f>
        <v>S</v>
      </c>
      <c r="S41" s="25" t="str">
        <f>IF(L41="",IF(INT(Q41)=60,INT(P41+1),P41),"due")</f>
        <v>80</v>
      </c>
      <c r="T41" s="38" t="str">
        <f>IF(L41="",IF(INT(Q41)=60,"00",Q41),L41)</f>
        <v>35</v>
      </c>
      <c r="U41" s="40" t="str">
        <f>IF(L41="",IF(G41&gt;0,"W","E"),"")</f>
        <v>W</v>
      </c>
      <c r="V41" s="41"/>
      <c r="W41" s="22">
        <f>IF(S41="due",90*(I41+K41),S41+T41/60)</f>
        <v>80.583333333333329</v>
      </c>
      <c r="X41" s="22">
        <f>IF(R41="",W41,IF(R41="N",IF(U41="E",180+W41,180-W41),IF(U41="E",360-W41,W41)))</f>
        <v>80.583333333333329</v>
      </c>
      <c r="Y41" s="22">
        <f>RADIANS(X41)</f>
        <v>1.4064444888987637</v>
      </c>
      <c r="Z41" s="64"/>
      <c r="AA41" s="58">
        <f>-M41*COS(Y41)</f>
        <v>-135.29276859298312</v>
      </c>
      <c r="AB41" s="58">
        <f>-M41*SIN(Y41)</f>
        <v>-815.76461995258387</v>
      </c>
      <c r="AC41" s="64"/>
      <c r="AD41" s="22">
        <v>0</v>
      </c>
      <c r="AE41" s="22">
        <v>0</v>
      </c>
      <c r="AF41" s="22">
        <f t="shared" ref="AF41:AG43" si="0">AA41-AD41</f>
        <v>-135.29276859298312</v>
      </c>
      <c r="AG41" s="22">
        <f t="shared" si="0"/>
        <v>-815.76461995258387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721093.42</v>
      </c>
      <c r="D42" s="60">
        <v>461634.44</v>
      </c>
      <c r="E42" s="79"/>
      <c r="F42" s="72">
        <f>IF(C43=0,C42-$C$42,C42-C43)</f>
        <v>-16.559999999939464</v>
      </c>
      <c r="G42" s="72">
        <f>IF(D43=0,D42-$D$42,D42-D43)</f>
        <v>-0.91999999998370185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16.585535867073002</v>
      </c>
      <c r="N42" s="36">
        <f>IF(F42=0,,ATAN(G42/F42))</f>
        <v>5.5498505244938136E-2</v>
      </c>
      <c r="O42" s="36">
        <f>ABS(DEGREES(N42))</f>
        <v>3.1798301198196182</v>
      </c>
      <c r="P42" s="37" t="str">
        <f>TEXT(INT(O42),"00")</f>
        <v>03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03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3.1833333333333331</v>
      </c>
      <c r="X42" s="22">
        <f>IF(R42="",W42,IF(R42="N",IF(U42="E",180+W42,180-W42),IF(U42="E",360-W42,W42)))</f>
        <v>183.18333333333334</v>
      </c>
      <c r="Y42" s="22">
        <f>RADIANS(X42)</f>
        <v>3.1971523014449459</v>
      </c>
      <c r="Z42" s="64"/>
      <c r="AA42" s="58">
        <f>-M42*COS(Y42)</f>
        <v>16.559943717783995</v>
      </c>
      <c r="AB42" s="58">
        <f>-M42*SIN(Y42)</f>
        <v>0.92101251988854682</v>
      </c>
      <c r="AC42" s="64"/>
      <c r="AD42" s="82">
        <f>$AA$40/$M$40*M42</f>
        <v>6.0230694628521308E-6</v>
      </c>
      <c r="AE42" s="82">
        <f>$AB$40/$M$40*M42</f>
        <v>2.3669691230047382E-4</v>
      </c>
      <c r="AF42" s="22">
        <f t="shared" si="0"/>
        <v>16.559937694714531</v>
      </c>
      <c r="AG42" s="22">
        <f t="shared" si="0"/>
        <v>0.92077582297624638</v>
      </c>
      <c r="AH42" s="63"/>
      <c r="AI42" s="38">
        <f>A42</f>
        <v>1</v>
      </c>
      <c r="AJ42" s="82">
        <f t="shared" ref="AJ42:AK44" si="1">AJ41+AF41</f>
        <v>721093.32723140705</v>
      </c>
      <c r="AK42" s="82">
        <f t="shared" si="1"/>
        <v>461634.45538004738</v>
      </c>
      <c r="AL42" s="66"/>
      <c r="AM42" s="9" t="str">
        <f>IF(A43=0,A42&amp;" - 1",A42&amp;" - "&amp;A43)</f>
        <v>1 - 2</v>
      </c>
      <c r="AN42" s="18">
        <f>F42</f>
        <v>-16.559999999939464</v>
      </c>
      <c r="AO42" s="18">
        <f>AN42*G42</f>
        <v>15.235199999674409</v>
      </c>
      <c r="AP42" s="9" t="str">
        <f>D42&amp;","&amp;C42</f>
        <v>461634.44,721093.42</v>
      </c>
    </row>
    <row r="43" spans="1:44">
      <c r="A43" s="20">
        <f>A42+1</f>
        <v>2</v>
      </c>
      <c r="B43" s="44"/>
      <c r="C43" s="60">
        <v>721109.98</v>
      </c>
      <c r="D43" s="60">
        <v>461635.36</v>
      </c>
      <c r="E43" s="79"/>
      <c r="F43" s="72">
        <f>IF(C44=0,C43-$C$42,C43-C44)</f>
        <v>-6.0000000055879354E-2</v>
      </c>
      <c r="G43" s="72">
        <f>IF(D44=0,D43-$D$42,D43-D44)</f>
        <v>-17.220000000030268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17.22010452932993</v>
      </c>
      <c r="N43" s="36">
        <f>IF(F43=0,,ATAN(G43/F43))</f>
        <v>1.5673120203345163</v>
      </c>
      <c r="O43" s="36">
        <f>ABS(DEGREES(N43))</f>
        <v>89.800363945290044</v>
      </c>
      <c r="P43" s="37" t="str">
        <f>TEXT(INT(O43),"00")</f>
        <v>89</v>
      </c>
      <c r="Q43" s="38" t="str">
        <f>TEXT((O43-P43)*60,"00")</f>
        <v>48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48</v>
      </c>
      <c r="U43" s="40" t="str">
        <f>IF(L43="",IF(G43&gt;0,"W","E"),"")</f>
        <v>E</v>
      </c>
      <c r="V43" s="44"/>
      <c r="W43" s="22">
        <f>IF(S43="due",90*(I43+K43),S43+T43/60)</f>
        <v>89.8</v>
      </c>
      <c r="X43" s="22">
        <f>IF(R43="",W43,IF(R43="N",IF(U43="E",180+W43,180-W43),IF(U43="E",360-W43,W43)))</f>
        <v>269.8</v>
      </c>
      <c r="Y43" s="22">
        <f>RADIANS(X43)</f>
        <v>4.7088983218807012</v>
      </c>
      <c r="Z43" s="64"/>
      <c r="AA43" s="58">
        <f>-M43*COS(Y43)</f>
        <v>6.0109382245605546E-2</v>
      </c>
      <c r="AB43" s="58">
        <f>-M43*SIN(Y43)</f>
        <v>17.219999618560252</v>
      </c>
      <c r="AC43" s="64"/>
      <c r="AD43" s="82">
        <f>$AA$40/$M$40*M43</f>
        <v>6.2535143011953102E-6</v>
      </c>
      <c r="AE43" s="82">
        <f>$AB$40/$M$40*M43</f>
        <v>2.4575302264883152E-4</v>
      </c>
      <c r="AF43" s="22">
        <f t="shared" si="0"/>
        <v>6.0103128731304349E-2</v>
      </c>
      <c r="AG43" s="22">
        <f t="shared" si="0"/>
        <v>17.219753865537601</v>
      </c>
      <c r="AH43" s="64"/>
      <c r="AI43" s="25">
        <f>A43</f>
        <v>2</v>
      </c>
      <c r="AJ43" s="82">
        <f t="shared" si="1"/>
        <v>721109.88716910174</v>
      </c>
      <c r="AK43" s="82">
        <f t="shared" si="1"/>
        <v>461635.37615587038</v>
      </c>
      <c r="AL43" s="66"/>
      <c r="AM43" s="9" t="str">
        <f>IF(A44=0,A43&amp;" - 1",A43&amp;" - "&amp;A44)</f>
        <v>2 - 3</v>
      </c>
      <c r="AN43" s="18">
        <f>AN42+F42+F43</f>
        <v>-33.179999999934807</v>
      </c>
      <c r="AO43" s="18">
        <f>AN43*G43</f>
        <v>571.35959999988165</v>
      </c>
      <c r="AP43" s="9" t="str">
        <f>D43&amp;","&amp;C43</f>
        <v>461635.36,721109.98</v>
      </c>
    </row>
    <row r="44" spans="1:44" s="46" customFormat="1">
      <c r="A44" s="20">
        <f>A43+1</f>
        <v>3</v>
      </c>
      <c r="B44" s="44"/>
      <c r="C44" s="60">
        <v>721110.04</v>
      </c>
      <c r="D44" s="60">
        <v>461652.58</v>
      </c>
      <c r="E44" s="79"/>
      <c r="F44" s="72">
        <f>IF(C45=0,C44-$C$42,C44-C45)</f>
        <v>3.0300000000279397</v>
      </c>
      <c r="G44" s="72">
        <f>IF(D45=0,D44-$D$42,D44-D45)</f>
        <v>-3.0499999999883585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4.299232489654206</v>
      </c>
      <c r="N44" s="22">
        <f>IF(F44=0,,ATAN(G44/F44))</f>
        <v>-0.78868762521048341</v>
      </c>
      <c r="O44" s="22">
        <f>ABS(DEGREES(N44))</f>
        <v>45.188472278756365</v>
      </c>
      <c r="P44" s="24" t="str">
        <f>TEXT(INT(O44),"00")</f>
        <v>45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45.18333333333333</v>
      </c>
      <c r="X44" s="22">
        <f>IF(R44="",W44,IF(R44="N",IF(U44="E",180+W44,180-W44),IF(U44="E",360-W44,W44)))</f>
        <v>314.81666666666666</v>
      </c>
      <c r="Y44" s="22">
        <f>RADIANS(X44)</f>
        <v>5.4945873734868149</v>
      </c>
      <c r="Z44" s="64"/>
      <c r="AA44" s="58">
        <f>-M44*COS(Y44)</f>
        <v>-3.030273546969072</v>
      </c>
      <c r="AB44" s="58">
        <f>-M44*SIN(Y44)</f>
        <v>3.049728222422087</v>
      </c>
      <c r="AC44" s="64"/>
      <c r="AD44" s="82">
        <f>$AA$40/$M$40*M44</f>
        <v>1.5612746027426268E-6</v>
      </c>
      <c r="AE44" s="82">
        <f>$AB$40/$M$40*M44</f>
        <v>6.1355572935287806E-5</v>
      </c>
      <c r="AF44" s="22">
        <f>AA44-AD44</f>
        <v>-3.030275108243675</v>
      </c>
      <c r="AG44" s="22">
        <f>AB44-AE44</f>
        <v>3.0496668668491518</v>
      </c>
      <c r="AH44" s="64"/>
      <c r="AI44" s="25">
        <f>A44</f>
        <v>3</v>
      </c>
      <c r="AJ44" s="82">
        <f t="shared" si="1"/>
        <v>721109.94727223052</v>
      </c>
      <c r="AK44" s="82">
        <f t="shared" si="1"/>
        <v>461652.59590973594</v>
      </c>
      <c r="AL44" s="66"/>
      <c r="AM44" s="9" t="str">
        <f>IF(A45=0,A44&amp;" - 1",A44&amp;" - "&amp;A45)</f>
        <v>3 - 4</v>
      </c>
      <c r="AN44" s="18">
        <f>AN43+F43+F44</f>
        <v>-30.209999999962747</v>
      </c>
      <c r="AO44" s="18">
        <f>AN44*G44</f>
        <v>92.140499999534683</v>
      </c>
      <c r="AP44" s="9" t="str">
        <f>D44&amp;","&amp;C44</f>
        <v>461652.58,721110.04</v>
      </c>
    </row>
    <row r="45" spans="1:44" s="46" customFormat="1">
      <c r="A45" s="20">
        <f t="shared" ref="A45:A46" si="2">A44+1</f>
        <v>4</v>
      </c>
      <c r="B45" s="44"/>
      <c r="C45" s="60">
        <v>721107.01</v>
      </c>
      <c r="D45" s="60">
        <v>461655.63</v>
      </c>
      <c r="E45" s="79"/>
      <c r="F45" s="72">
        <f t="shared" ref="F45:F46" si="3">IF(C46=0,C45-$C$42,C45-C46)</f>
        <v>13.17000000004191</v>
      </c>
      <c r="G45" s="72">
        <f t="shared" ref="G45:G46" si="4">IF(D46=0,D45-$D$42,D45-D46)</f>
        <v>0.28000000002793968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13.172976125428891</v>
      </c>
      <c r="N45" s="22">
        <f t="shared" ref="N45:N46" si="11">IF(F45=0,,ATAN(G45/F45))</f>
        <v>2.1257237980836372E-2</v>
      </c>
      <c r="O45" s="22">
        <f t="shared" ref="O45:O46" si="12">ABS(DEGREES(N45))</f>
        <v>1.2179500204071201</v>
      </c>
      <c r="P45" s="24" t="str">
        <f t="shared" ref="P45:P46" si="13">TEXT(INT(O45),"00")</f>
        <v>01</v>
      </c>
      <c r="Q45" s="25" t="str">
        <f t="shared" ref="Q45:Q46" si="14">TEXT((O45-P45)*60,"00")</f>
        <v>13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13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1.2166666666666668</v>
      </c>
      <c r="X45" s="22">
        <f t="shared" ref="X45:X46" si="20">IF(R45="",W45,IF(R45="N",IF(U45="E",180+W45,180-W45),IF(U45="E",360-W45,W45)))</f>
        <v>1.2166666666666668</v>
      </c>
      <c r="Y45" s="22">
        <f t="shared" ref="Y45:Y46" si="21">RADIANS(X45)</f>
        <v>2.1234839232597679E-2</v>
      </c>
      <c r="Z45" s="64"/>
      <c r="AA45" s="58">
        <f t="shared" ref="AA45:AA46" si="22">-M45*COS(Y45)</f>
        <v>-13.170006268387697</v>
      </c>
      <c r="AB45" s="58">
        <f t="shared" ref="AB45:AB46" si="23">-M45*SIN(Y45)</f>
        <v>-0.27970500844342133</v>
      </c>
      <c r="AC45" s="64"/>
      <c r="AD45" s="82">
        <f t="shared" ref="AD45:AD46" si="24">$AA$40/$M$40*M45</f>
        <v>4.7837917853149887E-6</v>
      </c>
      <c r="AE45" s="82">
        <f t="shared" ref="AE45:AE46" si="25">$AB$40/$M$40*M45</f>
        <v>1.8799529901756135E-4</v>
      </c>
      <c r="AF45" s="22">
        <f t="shared" ref="AF45:AF46" si="26">AA45-AD45</f>
        <v>-13.170011052179483</v>
      </c>
      <c r="AG45" s="22">
        <f t="shared" ref="AG45:AG46" si="27">AB45-AE45</f>
        <v>-0.27989300374243892</v>
      </c>
      <c r="AH45" s="64"/>
      <c r="AI45" s="25">
        <f t="shared" ref="AI45:AI46" si="28">A45</f>
        <v>4</v>
      </c>
      <c r="AJ45" s="82">
        <f t="shared" ref="AJ45:AJ46" si="29">AJ44+AF44</f>
        <v>721106.91699712223</v>
      </c>
      <c r="AK45" s="82">
        <f t="shared" ref="AK45:AK46" si="30">AK44+AG44</f>
        <v>461655.64557660278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-14.009999999892898</v>
      </c>
      <c r="AO45" s="18">
        <f t="shared" ref="AO45:AO46" si="33">AN45*G45</f>
        <v>-3.9228000003614465</v>
      </c>
      <c r="AP45" s="9" t="str">
        <f t="shared" ref="AP45:AP46" si="34">D45&amp;","&amp;C45</f>
        <v>461655.63,721107.01</v>
      </c>
    </row>
    <row r="46" spans="1:44" s="46" customFormat="1">
      <c r="A46" s="20">
        <f t="shared" si="2"/>
        <v>5</v>
      </c>
      <c r="B46" s="44"/>
      <c r="C46" s="60">
        <v>721093.84</v>
      </c>
      <c r="D46" s="60">
        <v>461655.35</v>
      </c>
      <c r="E46" s="79"/>
      <c r="F46" s="72">
        <f t="shared" si="3"/>
        <v>0.41999999992549419</v>
      </c>
      <c r="G46" s="72">
        <f t="shared" si="4"/>
        <v>20.909999999974389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20.914217652086972</v>
      </c>
      <c r="N46" s="22">
        <f t="shared" si="11"/>
        <v>1.5507129441793277</v>
      </c>
      <c r="O46" s="22">
        <f t="shared" si="12"/>
        <v>88.849306937781492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88.85</v>
      </c>
      <c r="X46" s="22">
        <f t="shared" si="20"/>
        <v>88.85</v>
      </c>
      <c r="Y46" s="22">
        <f t="shared" si="21"/>
        <v>1.5507250403969617</v>
      </c>
      <c r="Z46" s="64"/>
      <c r="AA46" s="58">
        <f t="shared" si="22"/>
        <v>-0.41974706798404582</v>
      </c>
      <c r="AB46" s="58">
        <f t="shared" si="23"/>
        <v>-20.910005078856031</v>
      </c>
      <c r="AC46" s="64"/>
      <c r="AD46" s="82">
        <f t="shared" si="24"/>
        <v>7.5950386342240447E-6</v>
      </c>
      <c r="AE46" s="82">
        <f t="shared" si="25"/>
        <v>2.9847276452833001E-4</v>
      </c>
      <c r="AF46" s="22">
        <f t="shared" si="26"/>
        <v>-0.41975466302268005</v>
      </c>
      <c r="AG46" s="22">
        <f t="shared" si="27"/>
        <v>-20.910303551620558</v>
      </c>
      <c r="AH46" s="64"/>
      <c r="AI46" s="25">
        <f t="shared" si="28"/>
        <v>5</v>
      </c>
      <c r="AJ46" s="82">
        <f t="shared" si="29"/>
        <v>721093.74698607007</v>
      </c>
      <c r="AK46" s="82">
        <f t="shared" si="30"/>
        <v>461655.36568359903</v>
      </c>
      <c r="AL46" s="66"/>
      <c r="AM46" s="9" t="str">
        <f t="shared" si="31"/>
        <v>5 - 1</v>
      </c>
      <c r="AN46" s="18">
        <f t="shared" si="32"/>
        <v>-0.41999999992549419</v>
      </c>
      <c r="AO46" s="18">
        <f t="shared" si="33"/>
        <v>-8.7821999984313273</v>
      </c>
      <c r="AP46" s="9" t="str">
        <f t="shared" si="34"/>
        <v>461655.35,721093.84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697.13030000191213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348.56515000095607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2.813737588967251E-3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26328.493394168559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74.081471524048041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-2.1365535612432041E-3</v>
      </c>
      <c r="AB40" s="91">
        <f>SUM(AB42:AB65536)</f>
        <v>-1.830917283633049E-3</v>
      </c>
      <c r="AC40" s="91"/>
      <c r="AD40" s="91">
        <f>SUM(AD42:AD65536)</f>
        <v>-2.1365535612432041E-3</v>
      </c>
      <c r="AE40" s="91">
        <f>SUM(AE42:AE65536)</f>
        <v>-1.830917283633049E-3</v>
      </c>
      <c r="AF40" s="91">
        <f>SUM(AF42:AF65536)</f>
        <v>0</v>
      </c>
      <c r="AG40" s="91">
        <f>SUM(AG42:AG65536)</f>
        <v>-2.2204460492503131E-16</v>
      </c>
      <c r="AH40" s="92"/>
      <c r="AI40" s="93">
        <v>1</v>
      </c>
      <c r="AJ40" s="92">
        <f>AJ44+AF44</f>
        <v>721110.0214999764</v>
      </c>
      <c r="AK40" s="92">
        <f>AK44+AG44</f>
        <v>461668.62076728436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135.05000000004657</v>
      </c>
      <c r="G41" s="72">
        <f>IF(D42=0,D41-$D$41,D41-D42)</f>
        <v>763.29999999998836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775.1550764201927</v>
      </c>
      <c r="N41" s="36">
        <f>IF(F41=0,,ATAN(G41/F41))</f>
        <v>1.3956794757841391</v>
      </c>
      <c r="O41" s="36">
        <f>ABS(DEGREES(N41))</f>
        <v>79.966543515462348</v>
      </c>
      <c r="P41" s="37" t="str">
        <f>TEXT(INT(O41),"00")</f>
        <v>79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79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79.966666666666669</v>
      </c>
      <c r="X41" s="22">
        <f>IF(R41="",W41,IF(R41="N",IF(U41="E",180+W41,180-W41),IF(U41="E",360-W41,W41)))</f>
        <v>79.966666666666669</v>
      </c>
      <c r="Y41" s="22">
        <f>RADIANS(X41)</f>
        <v>1.3956816251781323</v>
      </c>
      <c r="Z41" s="64"/>
      <c r="AA41" s="58">
        <f>-M41*COS(Y41)</f>
        <v>-135.04835936729961</v>
      </c>
      <c r="AB41" s="58">
        <f>-M41*SIN(Y41)</f>
        <v>-763.300290273884</v>
      </c>
      <c r="AC41" s="64"/>
      <c r="AD41" s="22">
        <v>0</v>
      </c>
      <c r="AE41" s="22">
        <v>0</v>
      </c>
      <c r="AF41" s="22">
        <f t="shared" ref="AF41:AG43" si="0">AA41-AD41</f>
        <v>-135.04835936729961</v>
      </c>
      <c r="AG41" s="22">
        <f t="shared" si="0"/>
        <v>-763.300290273884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721093.57</v>
      </c>
      <c r="D42" s="60">
        <v>461686.92</v>
      </c>
      <c r="E42" s="79"/>
      <c r="F42" s="72">
        <f>IF(C43=0,C42-$C$42,C42-C43)</f>
        <v>-0.19000000006053597</v>
      </c>
      <c r="G42" s="72">
        <f>IF(D43=0,D42-$D$42,D42-D43)</f>
        <v>21.649999999965075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21.650833702158234</v>
      </c>
      <c r="N42" s="36">
        <f>IF(F42=0,,ATAN(G42/F42))</f>
        <v>-1.5620205705598409</v>
      </c>
      <c r="O42" s="36">
        <f>ABS(DEGREES(N42))</f>
        <v>89.497186205695698</v>
      </c>
      <c r="P42" s="37" t="str">
        <f>TEXT(INT(O42),"00")</f>
        <v>89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89.5</v>
      </c>
      <c r="X42" s="22">
        <f>IF(R42="",W42,IF(R42="N",IF(U42="E",180+W42,180-W42),IF(U42="E",360-W42,W42)))</f>
        <v>90.5</v>
      </c>
      <c r="Y42" s="22">
        <f>RADIANS(X42)</f>
        <v>1.5795229730548683</v>
      </c>
      <c r="Z42" s="64"/>
      <c r="AA42" s="58">
        <f>-M42*COS(Y42)</f>
        <v>0.18893676887127595</v>
      </c>
      <c r="AB42" s="58">
        <f>-M42*SIN(Y42)</f>
        <v>-21.650009304752718</v>
      </c>
      <c r="AC42" s="64"/>
      <c r="AD42" s="82">
        <f>$AA$40/$M$40*M42</f>
        <v>-6.2442288062831486E-4</v>
      </c>
      <c r="AE42" s="82">
        <f>$AB$40/$M$40*M42</f>
        <v>-5.3509851808867419E-4</v>
      </c>
      <c r="AF42" s="22">
        <f t="shared" si="0"/>
        <v>0.18956119175190425</v>
      </c>
      <c r="AG42" s="22">
        <f t="shared" si="0"/>
        <v>-21.649474206234629</v>
      </c>
      <c r="AH42" s="63"/>
      <c r="AI42" s="38">
        <f>A42</f>
        <v>1</v>
      </c>
      <c r="AJ42" s="82">
        <f t="shared" ref="AJ42:AK44" si="1">AJ41+AF41</f>
        <v>721093.5716406327</v>
      </c>
      <c r="AK42" s="82">
        <f t="shared" si="1"/>
        <v>461686.91970972606</v>
      </c>
      <c r="AL42" s="66"/>
      <c r="AM42" s="9" t="str">
        <f>IF(A43=0,A42&amp;" - 1",A42&amp;" - "&amp;A43)</f>
        <v>1 - 2</v>
      </c>
      <c r="AN42" s="18">
        <f>F42</f>
        <v>-0.19000000006053597</v>
      </c>
      <c r="AO42" s="18">
        <f>AN42*G42</f>
        <v>-4.1135000013039678</v>
      </c>
      <c r="AP42" s="9" t="str">
        <f>D42&amp;","&amp;C42</f>
        <v>461686.92,721093.57</v>
      </c>
    </row>
    <row r="43" spans="1:44">
      <c r="A43" s="20">
        <f>A42+1</f>
        <v>2</v>
      </c>
      <c r="B43" s="44"/>
      <c r="C43" s="60">
        <v>721093.76</v>
      </c>
      <c r="D43" s="60">
        <v>461665.27</v>
      </c>
      <c r="E43" s="79"/>
      <c r="F43" s="72">
        <f>IF(C44=0,C43-$C$42,C43-C44)</f>
        <v>-12.939999999944121</v>
      </c>
      <c r="G43" s="72">
        <f>IF(D44=0,D43-$D$42,D43-D44)</f>
        <v>3.0000000027939677E-2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12.940034775786174</v>
      </c>
      <c r="N43" s="36">
        <f>IF(F43=0,,ATAN(G43/F43))</f>
        <v>-2.3183884295827524E-3</v>
      </c>
      <c r="O43" s="36">
        <f>ABS(DEGREES(N43))</f>
        <v>0.13283387228705457</v>
      </c>
      <c r="P43" s="37" t="str">
        <f>TEXT(INT(O43),"00")</f>
        <v>00</v>
      </c>
      <c r="Q43" s="38" t="str">
        <f>TEXT((O43-P43)*60,"00")</f>
        <v>08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0.13333333333333333</v>
      </c>
      <c r="X43" s="22">
        <f>IF(R43="",W43,IF(R43="N",IF(U43="E",180+W43,180-W43),IF(U43="E",360-W43,W43)))</f>
        <v>179.86666666666667</v>
      </c>
      <c r="Y43" s="22">
        <f>RADIANS(X43)</f>
        <v>3.1392655479204676</v>
      </c>
      <c r="Z43" s="64"/>
      <c r="AA43" s="58">
        <f>-M43*COS(Y43)</f>
        <v>12.93999973793527</v>
      </c>
      <c r="AB43" s="58">
        <f>-M43*SIN(Y43)</f>
        <v>-3.0112801109070393E-2</v>
      </c>
      <c r="AC43" s="64"/>
      <c r="AD43" s="82">
        <f>$AA$40/$M$40*M43</f>
        <v>-3.7319827500783604E-4</v>
      </c>
      <c r="AE43" s="82">
        <f>$AB$40/$M$40*M43</f>
        <v>-3.1981186164895171E-4</v>
      </c>
      <c r="AF43" s="22">
        <f t="shared" si="0"/>
        <v>12.940372936210279</v>
      </c>
      <c r="AG43" s="22">
        <f t="shared" si="0"/>
        <v>-2.979298924742144E-2</v>
      </c>
      <c r="AH43" s="64"/>
      <c r="AI43" s="25">
        <f>A43</f>
        <v>2</v>
      </c>
      <c r="AJ43" s="82">
        <f t="shared" si="1"/>
        <v>721093.76120182441</v>
      </c>
      <c r="AK43" s="82">
        <f t="shared" si="1"/>
        <v>461665.27023551986</v>
      </c>
      <c r="AL43" s="66"/>
      <c r="AM43" s="9" t="str">
        <f>IF(A44=0,A43&amp;" - 1",A43&amp;" - "&amp;A44)</f>
        <v>2 - 3</v>
      </c>
      <c r="AN43" s="18">
        <f>AN42+F42+F43</f>
        <v>-13.320000000065193</v>
      </c>
      <c r="AO43" s="18">
        <f>AN43*G43</f>
        <v>-0.39960000037411225</v>
      </c>
      <c r="AP43" s="9" t="str">
        <f>D43&amp;","&amp;C43</f>
        <v>461665.27,721093.76</v>
      </c>
    </row>
    <row r="44" spans="1:44" s="46" customFormat="1">
      <c r="A44" s="20">
        <f>A43+1</f>
        <v>3</v>
      </c>
      <c r="B44" s="44"/>
      <c r="C44" s="60">
        <v>721106.7</v>
      </c>
      <c r="D44" s="60">
        <v>461665.24</v>
      </c>
      <c r="E44" s="79"/>
      <c r="F44" s="72">
        <f>IF(C45=0,C44-$C$42,C44-C45)</f>
        <v>-3.3200000000651926</v>
      </c>
      <c r="G44" s="72">
        <f>IF(D45=0,D44-$D$42,D44-D45)</f>
        <v>-3.3800000000046566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4.7378053991763274</v>
      </c>
      <c r="N44" s="22">
        <f>IF(F44=0,,ATAN(G44/F44))</f>
        <v>0.79435314788928724</v>
      </c>
      <c r="O44" s="22">
        <f>ABS(DEGREES(N44))</f>
        <v>45.513082816987477</v>
      </c>
      <c r="P44" s="24" t="str">
        <f>TEXT(INT(O44),"00")</f>
        <v>45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45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45.516666666666666</v>
      </c>
      <c r="X44" s="22">
        <f>IF(R44="",W44,IF(R44="N",IF(U44="E",180+W44,180-W44),IF(U44="E",360-W44,W44)))</f>
        <v>225.51666666666665</v>
      </c>
      <c r="Y44" s="22">
        <f>RADIANS(X44)</f>
        <v>3.9360083514558788</v>
      </c>
      <c r="Z44" s="64"/>
      <c r="AA44" s="58">
        <f>-M44*COS(Y44)</f>
        <v>3.319788574649003</v>
      </c>
      <c r="AB44" s="58">
        <f>-M44*SIN(Y44)</f>
        <v>3.3802076593153716</v>
      </c>
      <c r="AC44" s="64"/>
      <c r="AD44" s="82">
        <f>$AA$40/$M$40*M44</f>
        <v>-1.3664111673053781E-4</v>
      </c>
      <c r="AE44" s="82">
        <f>$AB$40/$M$40*M44</f>
        <v>-1.1709445848448112E-4</v>
      </c>
      <c r="AF44" s="22">
        <f>AA44-AD44</f>
        <v>3.3199252157657337</v>
      </c>
      <c r="AG44" s="22">
        <f>AB44-AE44</f>
        <v>3.3803247537738561</v>
      </c>
      <c r="AH44" s="64"/>
      <c r="AI44" s="25">
        <f>A44</f>
        <v>3</v>
      </c>
      <c r="AJ44" s="82">
        <f t="shared" si="1"/>
        <v>721106.70157476061</v>
      </c>
      <c r="AK44" s="82">
        <f t="shared" si="1"/>
        <v>461665.2404425306</v>
      </c>
      <c r="AL44" s="66"/>
      <c r="AM44" s="9" t="str">
        <f>IF(A45=0,A44&amp;" - 1",A44&amp;" - "&amp;A45)</f>
        <v>3 - 4</v>
      </c>
      <c r="AN44" s="18">
        <f>AN43+F43+F44</f>
        <v>-29.580000000074506</v>
      </c>
      <c r="AO44" s="18">
        <f>AN44*G44</f>
        <v>99.980400000389565</v>
      </c>
      <c r="AP44" s="9" t="str">
        <f>D44&amp;","&amp;C44</f>
        <v>461665.24,721106.7</v>
      </c>
    </row>
    <row r="45" spans="1:44" s="46" customFormat="1">
      <c r="A45" s="20">
        <f t="shared" ref="A45:A46" si="2">A44+1</f>
        <v>4</v>
      </c>
      <c r="B45" s="44"/>
      <c r="C45" s="60">
        <v>721110.02</v>
      </c>
      <c r="D45" s="60">
        <v>461668.62</v>
      </c>
      <c r="E45" s="79"/>
      <c r="F45" s="72">
        <f t="shared" ref="F45:F46" si="3">IF(C46=0,C45-$C$42,C45-C46)</f>
        <v>0.21999999997206032</v>
      </c>
      <c r="G45" s="72">
        <f t="shared" ref="G45:G46" si="4">IF(D46=0,D45-$D$42,D45-D46)</f>
        <v>-18.520000000018626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18.521306649388364</v>
      </c>
      <c r="N45" s="22">
        <f t="shared" ref="N45:N46" si="11">IF(F45=0,,ATAN(G45/F45))</f>
        <v>-1.5589178358311988</v>
      </c>
      <c r="O45" s="22">
        <f t="shared" ref="O45:O46" si="12">ABS(DEGREES(N45))</f>
        <v>89.319412600795829</v>
      </c>
      <c r="P45" s="24" t="str">
        <f t="shared" ref="P45:P46" si="13">TEXT(INT(O45),"00")</f>
        <v>89</v>
      </c>
      <c r="Q45" s="25" t="str">
        <f t="shared" ref="Q45:Q46" si="14">TEXT((O45-P45)*60,"00")</f>
        <v>19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19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89.316666666666663</v>
      </c>
      <c r="X45" s="22">
        <f t="shared" ref="X45:X46" si="20">IF(R45="",W45,IF(R45="N",IF(U45="E",180+W45,180-W45),IF(U45="E",360-W45,W45)))</f>
        <v>270.68333333333334</v>
      </c>
      <c r="Y45" s="22">
        <f t="shared" ref="Y45:Y46" si="21">RADIANS(X45)</f>
        <v>4.7243153969399847</v>
      </c>
      <c r="Z45" s="64"/>
      <c r="AA45" s="58">
        <f t="shared" ref="AA45:AA46" si="22">-M45*COS(Y45)</f>
        <v>-0.22088758167544206</v>
      </c>
      <c r="AB45" s="58">
        <f t="shared" ref="AB45:AB46" si="23">-M45*SIN(Y45)</f>
        <v>18.519989435119538</v>
      </c>
      <c r="AC45" s="64"/>
      <c r="AD45" s="82">
        <f t="shared" ref="AD45:AD46" si="24">$AA$40/$M$40*M45</f>
        <v>-5.3416546494736562E-4</v>
      </c>
      <c r="AE45" s="82">
        <f t="shared" ref="AE45:AE46" si="25">$AB$40/$M$40*M45</f>
        <v>-4.5775252248903854E-4</v>
      </c>
      <c r="AF45" s="22">
        <f t="shared" ref="AF45:AF46" si="26">AA45-AD45</f>
        <v>-0.2203534162104947</v>
      </c>
      <c r="AG45" s="22">
        <f t="shared" ref="AG45:AG46" si="27">AB45-AE45</f>
        <v>18.520447187642027</v>
      </c>
      <c r="AH45" s="64"/>
      <c r="AI45" s="25">
        <f t="shared" ref="AI45:AI46" si="28">A45</f>
        <v>4</v>
      </c>
      <c r="AJ45" s="82">
        <f t="shared" ref="AJ45:AJ46" si="29">AJ44+AF44</f>
        <v>721110.0214999764</v>
      </c>
      <c r="AK45" s="82">
        <f t="shared" ref="AK45:AK46" si="30">AK44+AG44</f>
        <v>461668.62076728436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-32.680000000167638</v>
      </c>
      <c r="AO45" s="18">
        <f t="shared" ref="AO45:AO46" si="33">AN45*G45</f>
        <v>605.23360000371338</v>
      </c>
      <c r="AP45" s="9" t="str">
        <f t="shared" ref="AP45:AP46" si="34">D45&amp;","&amp;C45</f>
        <v>461668.62,721110.02</v>
      </c>
    </row>
    <row r="46" spans="1:44" s="46" customFormat="1">
      <c r="A46" s="20">
        <f t="shared" si="2"/>
        <v>5</v>
      </c>
      <c r="B46" s="44"/>
      <c r="C46" s="60">
        <v>721109.8</v>
      </c>
      <c r="D46" s="60">
        <v>461687.14</v>
      </c>
      <c r="E46" s="79"/>
      <c r="F46" s="72">
        <f t="shared" si="3"/>
        <v>16.230000000097789</v>
      </c>
      <c r="G46" s="72">
        <f t="shared" si="4"/>
        <v>0.22000000003026798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16.231490997538938</v>
      </c>
      <c r="N46" s="22">
        <f t="shared" si="11"/>
        <v>1.3554314670643044E-2</v>
      </c>
      <c r="O46" s="22">
        <f t="shared" si="12"/>
        <v>0.77660502482010085</v>
      </c>
      <c r="P46" s="24" t="str">
        <f t="shared" si="13"/>
        <v>00</v>
      </c>
      <c r="Q46" s="25" t="str">
        <f t="shared" si="14"/>
        <v>47</v>
      </c>
      <c r="R46" s="23" t="str">
        <f t="shared" si="15"/>
        <v>S</v>
      </c>
      <c r="S46" s="25" t="str">
        <f t="shared" si="16"/>
        <v>00</v>
      </c>
      <c r="T46" s="25" t="str">
        <f t="shared" si="17"/>
        <v>47</v>
      </c>
      <c r="U46" s="24" t="str">
        <f t="shared" si="18"/>
        <v>W</v>
      </c>
      <c r="V46" s="44"/>
      <c r="W46" s="22">
        <f t="shared" si="19"/>
        <v>0.78333333333333333</v>
      </c>
      <c r="X46" s="22">
        <f t="shared" si="20"/>
        <v>0.78333333333333333</v>
      </c>
      <c r="Y46" s="22">
        <f t="shared" si="21"/>
        <v>1.3671745807288915E-2</v>
      </c>
      <c r="Z46" s="64"/>
      <c r="AA46" s="58">
        <f t="shared" si="22"/>
        <v>-16.229974053341351</v>
      </c>
      <c r="AB46" s="58">
        <f t="shared" si="23"/>
        <v>-0.22190590585675363</v>
      </c>
      <c r="AC46" s="64"/>
      <c r="AD46" s="82">
        <f t="shared" si="24"/>
        <v>-4.6812582392914963E-4</v>
      </c>
      <c r="AE46" s="82">
        <f t="shared" si="25"/>
        <v>-4.0115992292190318E-4</v>
      </c>
      <c r="AF46" s="22">
        <f t="shared" si="26"/>
        <v>-16.229505927517422</v>
      </c>
      <c r="AG46" s="22">
        <f t="shared" si="27"/>
        <v>-0.22150474593383174</v>
      </c>
      <c r="AH46" s="64"/>
      <c r="AI46" s="25">
        <f t="shared" si="28"/>
        <v>5</v>
      </c>
      <c r="AJ46" s="82">
        <f t="shared" si="29"/>
        <v>721109.80114656023</v>
      </c>
      <c r="AK46" s="82">
        <f t="shared" si="30"/>
        <v>461687.14121447201</v>
      </c>
      <c r="AL46" s="66"/>
      <c r="AM46" s="9" t="str">
        <f t="shared" si="31"/>
        <v>5 - 1</v>
      </c>
      <c r="AN46" s="18">
        <f t="shared" si="32"/>
        <v>-16.230000000097789</v>
      </c>
      <c r="AO46" s="18">
        <f t="shared" si="33"/>
        <v>-3.5706000005127629</v>
      </c>
      <c r="AP46" s="9" t="str">
        <f t="shared" si="34"/>
        <v>461687.14,721109.8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743.04930000112734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371.52465000056367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5.2550178382949671E-3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14560.278720390466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76.514524406198518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-4.4140736036137052E-3</v>
      </c>
      <c r="AB40" s="91">
        <f>SUM(AB42:AB65536)</f>
        <v>2.8515200687841968E-3</v>
      </c>
      <c r="AC40" s="91"/>
      <c r="AD40" s="91">
        <f>SUM(AD42:AD65536)</f>
        <v>-4.414073603613706E-3</v>
      </c>
      <c r="AE40" s="91">
        <f>SUM(AE42:AE65536)</f>
        <v>2.8515200687841968E-3</v>
      </c>
      <c r="AF40" s="91">
        <f>SUM(AF42:AF65536)</f>
        <v>4.0800696154974503E-15</v>
      </c>
      <c r="AG40" s="91">
        <f>SUM(AG42:AG65536)</f>
        <v>0</v>
      </c>
      <c r="AH40" s="92"/>
      <c r="AI40" s="93">
        <v>1</v>
      </c>
      <c r="AJ40" s="92">
        <f>AJ44+AF44</f>
        <v>721107.09121273807</v>
      </c>
      <c r="AK40" s="92">
        <f>AK44+AG44</f>
        <v>461710.28972649929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135.05000000004657</v>
      </c>
      <c r="G41" s="72">
        <f>IF(D42=0,D41-$D$41,D41-D42)</f>
        <v>763.29999999998836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775.1550764201927</v>
      </c>
      <c r="N41" s="36">
        <f>IF(F41=0,,ATAN(G41/F41))</f>
        <v>1.3956794757841391</v>
      </c>
      <c r="O41" s="36">
        <f>ABS(DEGREES(N41))</f>
        <v>79.966543515462348</v>
      </c>
      <c r="P41" s="37" t="str">
        <f>TEXT(INT(O41),"00")</f>
        <v>79</v>
      </c>
      <c r="Q41" s="38" t="str">
        <f>TEXT((O41-P41)*60,"00")</f>
        <v>58</v>
      </c>
      <c r="R41" s="39" t="str">
        <f>IF(L41="",IF(F41&gt;0,"S","N"),"")</f>
        <v>S</v>
      </c>
      <c r="S41" s="25" t="str">
        <f>IF(L41="",IF(INT(Q41)=60,INT(P41+1),P41),"due")</f>
        <v>79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79.966666666666669</v>
      </c>
      <c r="X41" s="22">
        <f>IF(R41="",W41,IF(R41="N",IF(U41="E",180+W41,180-W41),IF(U41="E",360-W41,W41)))</f>
        <v>79.966666666666669</v>
      </c>
      <c r="Y41" s="22">
        <f>RADIANS(X41)</f>
        <v>1.3956816251781323</v>
      </c>
      <c r="Z41" s="64"/>
      <c r="AA41" s="58">
        <f>-M41*COS(Y41)</f>
        <v>-135.04835936729961</v>
      </c>
      <c r="AB41" s="58">
        <f>-M41*SIN(Y41)</f>
        <v>-763.300290273884</v>
      </c>
      <c r="AC41" s="64"/>
      <c r="AD41" s="22">
        <v>0</v>
      </c>
      <c r="AE41" s="22">
        <v>0</v>
      </c>
      <c r="AF41" s="22">
        <f t="shared" ref="AF41:AG43" si="0">AA41-AD41</f>
        <v>-135.04835936729961</v>
      </c>
      <c r="AG41" s="22">
        <f t="shared" si="0"/>
        <v>-763.300290273884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721093.57</v>
      </c>
      <c r="D42" s="60">
        <v>461686.92</v>
      </c>
      <c r="E42" s="79"/>
      <c r="F42" s="72">
        <f>IF(C43=0,C42-$C$42,C42-C43)</f>
        <v>-16.230000000097789</v>
      </c>
      <c r="G42" s="72">
        <f>IF(D43=0,D42-$D$42,D42-D43)</f>
        <v>-0.22000000003026798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16.231490997538938</v>
      </c>
      <c r="N42" s="36">
        <f>IF(F42=0,,ATAN(G42/F42))</f>
        <v>1.3554314670643044E-2</v>
      </c>
      <c r="O42" s="36">
        <f>ABS(DEGREES(N42))</f>
        <v>0.77660502482010085</v>
      </c>
      <c r="P42" s="37" t="str">
        <f>TEXT(INT(O42),"00")</f>
        <v>00</v>
      </c>
      <c r="Q42" s="38" t="str">
        <f>TEXT((O42-P42)*60,"00")</f>
        <v>47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47</v>
      </c>
      <c r="U42" s="40" t="str">
        <f>IF(L42="",IF(G42&gt;0,"W","E"),"")</f>
        <v>E</v>
      </c>
      <c r="V42" s="44"/>
      <c r="W42" s="22">
        <f>IF(S42="due",90*(I42+K42),S42+T42/60)</f>
        <v>0.78333333333333333</v>
      </c>
      <c r="X42" s="22">
        <f>IF(R42="",W42,IF(R42="N",IF(U42="E",180+W42,180-W42),IF(U42="E",360-W42,W42)))</f>
        <v>180.78333333333333</v>
      </c>
      <c r="Y42" s="22">
        <f>RADIANS(X42)</f>
        <v>3.1552643993970819</v>
      </c>
      <c r="Z42" s="64"/>
      <c r="AA42" s="58">
        <f>-M42*COS(Y42)</f>
        <v>16.229974053341351</v>
      </c>
      <c r="AB42" s="58">
        <f>-M42*SIN(Y42)</f>
        <v>0.22190590585674988</v>
      </c>
      <c r="AC42" s="64"/>
      <c r="AD42" s="82">
        <f>$AA$40/$M$40*M42</f>
        <v>-9.363842553496408E-4</v>
      </c>
      <c r="AE42" s="82">
        <f>$AB$40/$M$40*M42</f>
        <v>6.0491027925702891E-4</v>
      </c>
      <c r="AF42" s="22">
        <f t="shared" si="0"/>
        <v>16.230910437596702</v>
      </c>
      <c r="AG42" s="22">
        <f t="shared" si="0"/>
        <v>0.22130099557749286</v>
      </c>
      <c r="AH42" s="63"/>
      <c r="AI42" s="38">
        <f>A42</f>
        <v>1</v>
      </c>
      <c r="AJ42" s="82">
        <f t="shared" ref="AJ42:AK44" si="1">AJ41+AF41</f>
        <v>721093.5716406327</v>
      </c>
      <c r="AK42" s="82">
        <f t="shared" si="1"/>
        <v>461686.91970972606</v>
      </c>
      <c r="AL42" s="66"/>
      <c r="AM42" s="9" t="str">
        <f>IF(A43=0,A42&amp;" - 1",A42&amp;" - "&amp;A43)</f>
        <v>1 - 2</v>
      </c>
      <c r="AN42" s="18">
        <f>F42</f>
        <v>-16.230000000097789</v>
      </c>
      <c r="AO42" s="18">
        <f>AN42*G42</f>
        <v>3.5706000005127629</v>
      </c>
      <c r="AP42" s="9" t="str">
        <f>D42&amp;","&amp;C42</f>
        <v>461686.92,721093.57</v>
      </c>
    </row>
    <row r="43" spans="1:44">
      <c r="A43" s="20">
        <f>A42+1</f>
        <v>2</v>
      </c>
      <c r="B43" s="44"/>
      <c r="C43" s="60">
        <v>721109.8</v>
      </c>
      <c r="D43" s="60">
        <v>461687.14</v>
      </c>
      <c r="E43" s="79"/>
      <c r="F43" s="72">
        <f>IF(C44=0,C43-$C$42,C43-C44)</f>
        <v>-0.38999999989755452</v>
      </c>
      <c r="G43" s="72">
        <f>IF(D44=0,D43-$D$42,D43-D44)</f>
        <v>-19.89000000001397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19.893823161988642</v>
      </c>
      <c r="N43" s="36">
        <f>IF(F43=0,,ATAN(G43/F43))</f>
        <v>1.5511909959428543</v>
      </c>
      <c r="O43" s="36">
        <f>ABS(DEGREES(N43))</f>
        <v>88.876697286220349</v>
      </c>
      <c r="P43" s="37" t="str">
        <f>TEXT(INT(O43),"00")</f>
        <v>88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88.88333333333334</v>
      </c>
      <c r="X43" s="22">
        <f>IF(R43="",W43,IF(R43="N",IF(U43="E",180+W43,180-W43),IF(U43="E",360-W43,W43)))</f>
        <v>268.88333333333333</v>
      </c>
      <c r="Y43" s="22">
        <f>RADIANS(X43)</f>
        <v>4.6928994704040861</v>
      </c>
      <c r="Z43" s="64"/>
      <c r="AA43" s="58">
        <f>-M43*COS(Y43)</f>
        <v>0.3876963201539691</v>
      </c>
      <c r="AB43" s="58">
        <f>-M43*SIN(Y43)</f>
        <v>19.89004503674677</v>
      </c>
      <c r="AC43" s="64"/>
      <c r="AD43" s="82">
        <f>$AA$40/$M$40*M43</f>
        <v>-1.1476618377461835E-3</v>
      </c>
      <c r="AE43" s="82">
        <f>$AB$40/$M$40*M43</f>
        <v>7.4139696262241859E-4</v>
      </c>
      <c r="AF43" s="22">
        <f t="shared" si="0"/>
        <v>0.38884398199171527</v>
      </c>
      <c r="AG43" s="22">
        <f t="shared" si="0"/>
        <v>19.889303639784149</v>
      </c>
      <c r="AH43" s="64"/>
      <c r="AI43" s="25">
        <f>A43</f>
        <v>2</v>
      </c>
      <c r="AJ43" s="82">
        <f t="shared" si="1"/>
        <v>721109.80255107034</v>
      </c>
      <c r="AK43" s="82">
        <f t="shared" si="1"/>
        <v>461687.14101072162</v>
      </c>
      <c r="AL43" s="66"/>
      <c r="AM43" s="9" t="str">
        <f>IF(A44=0,A43&amp;" - 1",A43&amp;" - "&amp;A44)</f>
        <v>2 - 3</v>
      </c>
      <c r="AN43" s="18">
        <f>AN42+F42+F43</f>
        <v>-32.850000000093132</v>
      </c>
      <c r="AO43" s="18">
        <f>AN43*G43</f>
        <v>653.38650000231132</v>
      </c>
      <c r="AP43" s="9" t="str">
        <f>D43&amp;","&amp;C43</f>
        <v>461687.14,721109.8</v>
      </c>
    </row>
    <row r="44" spans="1:44" s="46" customFormat="1">
      <c r="A44" s="20">
        <f>A43+1</f>
        <v>3</v>
      </c>
      <c r="B44" s="44"/>
      <c r="C44" s="60">
        <v>721110.19</v>
      </c>
      <c r="D44" s="60">
        <v>461707.03</v>
      </c>
      <c r="E44" s="79"/>
      <c r="F44" s="72">
        <f>IF(C45=0,C44-$C$42,C44-C45)</f>
        <v>3.0999999999767169</v>
      </c>
      <c r="G44" s="72">
        <f>IF(D45=0,D44-$D$42,D44-D45)</f>
        <v>-3.2599999999511056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4.4986220111870763</v>
      </c>
      <c r="N44" s="22">
        <f>IF(F44=0,,ATAN(G44/F44))</f>
        <v>-0.81055009088940022</v>
      </c>
      <c r="O44" s="22">
        <f>ABS(DEGREES(N44))</f>
        <v>46.441099291907911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313.56666666666666</v>
      </c>
      <c r="Y44" s="22">
        <f>RADIANS(X44)</f>
        <v>5.4727707578368863</v>
      </c>
      <c r="Z44" s="64"/>
      <c r="AA44" s="58">
        <f>-M44*COS(Y44)</f>
        <v>-3.1004418369417581</v>
      </c>
      <c r="AB44" s="58">
        <f>-M44*SIN(Y44)</f>
        <v>3.2595797912120625</v>
      </c>
      <c r="AC44" s="64"/>
      <c r="AD44" s="82">
        <f>$AA$40/$M$40*M44</f>
        <v>-2.5952260471226056E-4</v>
      </c>
      <c r="AE44" s="82">
        <f>$AB$40/$M$40*M44</f>
        <v>1.6765327950904796E-4</v>
      </c>
      <c r="AF44" s="22">
        <f>AA44-AD44</f>
        <v>-3.1001823143370459</v>
      </c>
      <c r="AG44" s="22">
        <f>AB44-AE44</f>
        <v>3.2594121379325536</v>
      </c>
      <c r="AH44" s="64"/>
      <c r="AI44" s="25">
        <f>A44</f>
        <v>3</v>
      </c>
      <c r="AJ44" s="82">
        <f t="shared" si="1"/>
        <v>721110.19139505236</v>
      </c>
      <c r="AK44" s="82">
        <f t="shared" si="1"/>
        <v>461707.03031436139</v>
      </c>
      <c r="AL44" s="66"/>
      <c r="AM44" s="9" t="str">
        <f>IF(A45=0,A44&amp;" - 1",A44&amp;" - "&amp;A45)</f>
        <v>3 - 4</v>
      </c>
      <c r="AN44" s="18">
        <f>AN43+F43+F44</f>
        <v>-30.14000000001397</v>
      </c>
      <c r="AO44" s="18">
        <f>AN44*G44</f>
        <v>98.256399998571865</v>
      </c>
      <c r="AP44" s="9" t="str">
        <f>D44&amp;","&amp;C44</f>
        <v>461707.03,721110.19</v>
      </c>
    </row>
    <row r="45" spans="1:44" s="46" customFormat="1">
      <c r="A45" s="20">
        <f t="shared" ref="A45:A46" si="2">A44+1</f>
        <v>4</v>
      </c>
      <c r="B45" s="44"/>
      <c r="C45" s="60">
        <v>721107.09</v>
      </c>
      <c r="D45" s="60">
        <v>461710.29</v>
      </c>
      <c r="E45" s="79"/>
      <c r="F45" s="72">
        <f t="shared" ref="F45:F46" si="3">IF(C46=0,C45-$C$42,C45-C46)</f>
        <v>13.739999999990687</v>
      </c>
      <c r="G45" s="72">
        <f t="shared" ref="G45:G46" si="4">IF(D46=0,D45-$D$42,D45-D46)</f>
        <v>1.279999999969732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13.799492744288342</v>
      </c>
      <c r="N45" s="22">
        <f t="shared" ref="N45:N46" si="11">IF(F45=0,,ATAN(G45/F45))</f>
        <v>9.2890561887400788E-2</v>
      </c>
      <c r="O45" s="22">
        <f t="shared" ref="O45:O46" si="12">ABS(DEGREES(N45))</f>
        <v>5.3222371527468439</v>
      </c>
      <c r="P45" s="24" t="str">
        <f t="shared" ref="P45:P46" si="13">TEXT(INT(O45),"00")</f>
        <v>05</v>
      </c>
      <c r="Q45" s="25" t="str">
        <f t="shared" ref="Q45:Q46" si="14">TEXT((O45-P45)*60,"00")</f>
        <v>19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05</v>
      </c>
      <c r="T45" s="25" t="str">
        <f t="shared" ref="T45:T46" si="17">IF(L45="",IF(INT(Q45)=60,"00",Q45),L45)</f>
        <v>19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5.3166666666666664</v>
      </c>
      <c r="X45" s="22">
        <f t="shared" ref="X45:X46" si="20">IF(R45="",W45,IF(R45="N",IF(U45="E",180+W45,180-W45),IF(U45="E",360-W45,W45)))</f>
        <v>5.3166666666666664</v>
      </c>
      <c r="Y45" s="22">
        <f t="shared" ref="Y45:Y46" si="21">RADIANS(X45)</f>
        <v>9.2793338564365183E-2</v>
      </c>
      <c r="Z45" s="64"/>
      <c r="AA45" s="58">
        <f t="shared" ref="AA45:AA46" si="22">-M45*COS(Y45)</f>
        <v>-13.740124380906162</v>
      </c>
      <c r="AB45" s="58">
        <f t="shared" ref="AB45:AB46" si="23">-M45*SIN(Y45)</f>
        <v>-1.2786641454638084</v>
      </c>
      <c r="AC45" s="64"/>
      <c r="AD45" s="82">
        <f t="shared" ref="AD45:AD46" si="24">$AA$40/$M$40*M45</f>
        <v>-7.9608384340800376E-4</v>
      </c>
      <c r="AE45" s="82">
        <f t="shared" ref="AE45:AE46" si="25">$AB$40/$M$40*M45</f>
        <v>5.142753066134509E-4</v>
      </c>
      <c r="AF45" s="22">
        <f t="shared" ref="AF45:AF46" si="26">AA45-AD45</f>
        <v>-13.739328297062753</v>
      </c>
      <c r="AG45" s="22">
        <f t="shared" ref="AG45:AG46" si="27">AB45-AE45</f>
        <v>-1.2791784207704218</v>
      </c>
      <c r="AH45" s="64"/>
      <c r="AI45" s="25">
        <f t="shared" ref="AI45:AI46" si="28">A45</f>
        <v>4</v>
      </c>
      <c r="AJ45" s="82">
        <f t="shared" ref="AJ45:AJ46" si="29">AJ44+AF44</f>
        <v>721107.09121273807</v>
      </c>
      <c r="AK45" s="82">
        <f t="shared" ref="AK45:AK46" si="30">AK44+AG44</f>
        <v>461710.28972649929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-13.300000000046566</v>
      </c>
      <c r="AO45" s="18">
        <f t="shared" ref="AO45:AO46" si="33">AN45*G45</f>
        <v>-17.02399999965704</v>
      </c>
      <c r="AP45" s="9" t="str">
        <f t="shared" ref="AP45:AP46" si="34">D45&amp;","&amp;C45</f>
        <v>461710.29,721107.09</v>
      </c>
    </row>
    <row r="46" spans="1:44" s="46" customFormat="1">
      <c r="A46" s="20">
        <f t="shared" si="2"/>
        <v>5</v>
      </c>
      <c r="B46" s="44"/>
      <c r="C46" s="60">
        <v>721093.35</v>
      </c>
      <c r="D46" s="60">
        <v>461709.01</v>
      </c>
      <c r="E46" s="79"/>
      <c r="F46" s="72">
        <f t="shared" si="3"/>
        <v>-0.21999999997206032</v>
      </c>
      <c r="G46" s="72">
        <f t="shared" si="4"/>
        <v>22.090000000025611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22.091095491195524</v>
      </c>
      <c r="N46" s="22">
        <f t="shared" si="11"/>
        <v>-1.5608373984696302</v>
      </c>
      <c r="O46" s="22">
        <f t="shared" si="12"/>
        <v>89.429395438488953</v>
      </c>
      <c r="P46" s="24" t="str">
        <f t="shared" si="13"/>
        <v>89</v>
      </c>
      <c r="Q46" s="25" t="str">
        <f t="shared" si="14"/>
        <v>26</v>
      </c>
      <c r="R46" s="23" t="str">
        <f t="shared" si="15"/>
        <v>N</v>
      </c>
      <c r="S46" s="25" t="str">
        <f t="shared" si="16"/>
        <v>89</v>
      </c>
      <c r="T46" s="25" t="str">
        <f t="shared" si="17"/>
        <v>26</v>
      </c>
      <c r="U46" s="24" t="str">
        <f t="shared" si="18"/>
        <v>W</v>
      </c>
      <c r="V46" s="44"/>
      <c r="W46" s="22">
        <f t="shared" si="19"/>
        <v>89.433333333333337</v>
      </c>
      <c r="X46" s="22">
        <f t="shared" si="20"/>
        <v>90.566666666666663</v>
      </c>
      <c r="Y46" s="22">
        <f t="shared" si="21"/>
        <v>1.5806865258895311</v>
      </c>
      <c r="Z46" s="64"/>
      <c r="AA46" s="58">
        <f t="shared" si="22"/>
        <v>0.21848177074898775</v>
      </c>
      <c r="AB46" s="58">
        <f t="shared" si="23"/>
        <v>-22.090015068282991</v>
      </c>
      <c r="AC46" s="64"/>
      <c r="AD46" s="82">
        <f t="shared" si="24"/>
        <v>-1.274421062397617E-3</v>
      </c>
      <c r="AE46" s="82">
        <f t="shared" si="25"/>
        <v>8.2328424078225045E-4</v>
      </c>
      <c r="AF46" s="22">
        <f t="shared" si="26"/>
        <v>0.21975619181138537</v>
      </c>
      <c r="AG46" s="22">
        <f t="shared" si="27"/>
        <v>-22.090838352523772</v>
      </c>
      <c r="AH46" s="64"/>
      <c r="AI46" s="25">
        <f t="shared" si="28"/>
        <v>5</v>
      </c>
      <c r="AJ46" s="82">
        <f t="shared" si="29"/>
        <v>721093.35188444098</v>
      </c>
      <c r="AK46" s="82">
        <f t="shared" si="30"/>
        <v>461709.01054807851</v>
      </c>
      <c r="AL46" s="66"/>
      <c r="AM46" s="9" t="str">
        <f t="shared" si="31"/>
        <v>5 - 1</v>
      </c>
      <c r="AN46" s="18">
        <f t="shared" si="32"/>
        <v>0.21999999997206032</v>
      </c>
      <c r="AO46" s="18">
        <f t="shared" si="33"/>
        <v>4.8597999993884473</v>
      </c>
      <c r="AP46" s="9" t="str">
        <f t="shared" si="34"/>
        <v>461709.01,721093.35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3596</vt:lpstr>
      <vt:lpstr>3597</vt:lpstr>
      <vt:lpstr>3598</vt:lpstr>
      <vt:lpstr>3599</vt:lpstr>
      <vt:lpstr>3600</vt:lpstr>
      <vt:lpstr>3601</vt:lpstr>
      <vt:lpstr>3602</vt:lpstr>
      <vt:lpstr>3603</vt:lpstr>
      <vt:lpstr>3604</vt:lpstr>
      <vt:lpstr>3605</vt:lpstr>
      <vt:lpstr>'3596'!Print_Area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2007-05-19T03:01:20Z</dcterms:modified>
</cp:coreProperties>
</file>