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606" sheetId="2" r:id="rId1"/>
    <sheet name="3607" sheetId="4" r:id="rId2"/>
    <sheet name="3608" sheetId="5" r:id="rId3"/>
    <sheet name="3609" sheetId="6" r:id="rId4"/>
    <sheet name="3610" sheetId="7" r:id="rId5"/>
    <sheet name="3611" sheetId="8" r:id="rId6"/>
    <sheet name="3612" sheetId="9" r:id="rId7"/>
    <sheet name="3613" sheetId="10" r:id="rId8"/>
    <sheet name="3614" sheetId="11" r:id="rId9"/>
    <sheet name="3615" sheetId="3" r:id="rId10"/>
  </sheets>
  <definedNames>
    <definedName name="_xlnm.Print_Area" localSheetId="0">'3606'!$A$1:$AJ$43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5" i="11"/>
  <c r="AA45"/>
  <c r="AB45" i="10"/>
  <c r="AA45"/>
  <c r="AB45" i="9"/>
  <c r="AA45"/>
  <c r="AB45" i="8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0"/>
  <c r="AK45"/>
  <c r="AK40"/>
  <c r="AJ45" i="9"/>
  <c r="AJ40"/>
  <c r="AK45"/>
  <c r="AK40"/>
  <c r="AJ45" i="8"/>
  <c r="AJ40"/>
  <c r="AK45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<sst xmlns="http://schemas.openxmlformats.org/spreadsheetml/2006/main" count="930" uniqueCount="98">
  <si>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</si>
  <si>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</si>
  <si>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</si>
  <si>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</si>
  <si>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</si>
  <si>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</si>
  <si>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</si>
  <si>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</si>
  <si>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</si>
  <si>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</si>
  <si>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</si>
  <si>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</si>
  <si>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</si>
  <si>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</si>
  <si>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</si>
  <si>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</si>
  <si>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</si>
  <si>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</si>
  <si>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</si>
  <si>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</si>
  <si>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</si>
  <si>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</si>
  <si>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</si>
  <si>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</si>
  <si>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</si>
  <si>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</si>
  <si>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</si>
  <si>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</si>
  <si>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</si>
  <si>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</si>
  <si>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</si>
  <si>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</si>
  <si>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</si>
  <si>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</si>
  <si>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</si>
  <si>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</si>
  <si>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</si>
  <si>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</si>
  <si>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</si>
  <si>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</si>
  <si>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</si>
  <si>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</si>
  <si>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</si>
  <si>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</si>
  <si>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</si>
  <si>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</si>
  <si>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</si>
  <si>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</si>
  <si>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</si>
  <si>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</si>
  <si>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</si>
  <si>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</si>
  <si>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</si>
  <si>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</si>
  <si>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</si>
  <si>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</si>
  <si>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</si>
  <si>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3606</t>
  </si>
  <si>
    <t>Sumadia, Osodio</t>
  </si>
  <si>
    <t>409 C-4</t>
  </si>
  <si>
    <t>6 31 N. 124 39 E.</t>
  </si>
  <si>
    <t>Poblacion</t>
  </si>
  <si>
    <t>Norala</t>
  </si>
  <si>
    <t>South Cotabato</t>
  </si>
  <si>
    <t>Mindanao</t>
  </si>
  <si>
    <t>M.R. Malate</t>
  </si>
  <si>
    <t>July 1, 1970</t>
  </si>
  <si>
    <t>344.13</t>
  </si>
  <si>
    <t>BLLM 1</t>
  </si>
  <si>
    <t>3607</t>
  </si>
  <si>
    <t>Barnezo, Jesus</t>
  </si>
  <si>
    <t>346.29</t>
  </si>
  <si>
    <t>3608</t>
  </si>
  <si>
    <t>Namos, Agustin</t>
  </si>
  <si>
    <t>348.63</t>
  </si>
  <si>
    <t>3609</t>
  </si>
  <si>
    <t>343.97</t>
  </si>
  <si>
    <t>3610</t>
  </si>
  <si>
    <t>Barnuevo, Lilia</t>
  </si>
  <si>
    <t>Barnuevo, Rogelia</t>
  </si>
  <si>
    <t>347.93</t>
  </si>
  <si>
    <t>3611</t>
  </si>
  <si>
    <t>Barnuevo, Margarita</t>
  </si>
  <si>
    <t>344.64</t>
  </si>
  <si>
    <t>3612</t>
  </si>
  <si>
    <t>Barnuevo, Gemieon</t>
  </si>
  <si>
    <t>340.62</t>
  </si>
  <si>
    <t>3613</t>
  </si>
  <si>
    <t>Manua, Dominica</t>
  </si>
  <si>
    <t>338.22</t>
  </si>
  <si>
    <t>3614</t>
  </si>
  <si>
    <t>Barnuevo, Gualberto</t>
  </si>
  <si>
    <t xml:space="preserve">409 C-4 </t>
  </si>
  <si>
    <t xml:space="preserve">Poblacion </t>
  </si>
  <si>
    <t>341.69</t>
  </si>
  <si>
    <t>3615</t>
  </si>
  <si>
    <t>Rodel, Paulino</t>
  </si>
  <si>
    <t>336.14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</si>
</sst>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688.2590999990191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344.12954999950955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5.343720753243698E-3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14048.670823451061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75.072173834764669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4.0838194808540118E-3</v>
      </c>
      <c r="AB40" s="91">
        <f>SUM(AB42:AB65536)</f>
        <v>-3.4464140692094247E-3</v>
      </c>
      <c r="AC40" s="91"/>
      <c r="AD40" s="91">
        <f>SUM(AD42:AD65536)</f>
        <v>4.0838194808540118E-3</v>
      </c>
      <c r="AE40" s="91">
        <f>SUM(AE42:AE65536)</f>
        <v>-3.4464140692094247E-3</v>
      </c>
      <c r="AF40" s="91">
        <f>SUM(AF42:AF65536)</f>
        <v>-8.3266726846886741E-16</v>
      </c>
      <c r="AG40" s="91">
        <f>SUM(AG42:AG65536)</f>
        <v>0</v>
      </c>
      <c r="AH40" s="92"/>
      <c r="AI40" s="93">
        <v>1</v>
      </c>
      <c r="AJ40" s="92">
        <f>AJ44+AF44</f>
        <v>721093.76175517612</v>
      </c>
      <c r="AK40" s="92">
        <f>AK44+AG44</f>
        <v>461665.26870647463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135.05000000004657</v>
      </c>
      <c r="G41" s="72">
        <f>IF(D42=0,D41-$D$41,D41-D42)</f>
        <v>763.29999999998836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775.1550764201927</v>
      </c>
      <c r="N41" s="36">
        <f>IF(F41=0,,ATAN(G41/F41))</f>
        <v>1.3956794757841391</v>
      </c>
      <c r="O41" s="36">
        <f>ABS(DEGREES(N41))</f>
        <v>79.966543515462348</v>
      </c>
      <c r="P41" s="37" t="str">
        <f>TEXT(INT(O41),"00")</f>
        <v>79</v>
      </c>
      <c r="Q41" s="38" t="str">
        <f>TEXT((O41-P41)*60,"00")</f>
        <v>58</v>
      </c>
      <c r="R41" s="39" t="str">
        <f>IF(L41="",IF(F41&gt;0,"S","N"),"")</f>
        <v>S</v>
      </c>
      <c r="S41" s="25" t="str">
        <f>IF(L41="",IF(INT(Q41)=60,INT(P41+1),P41),"due")</f>
        <v>79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79.966666666666669</v>
      </c>
      <c r="X41" s="22">
        <f>IF(R41="",W41,IF(R41="N",IF(U41="E",180+W41,180-W41),IF(U41="E",360-W41,W41)))</f>
        <v>79.966666666666669</v>
      </c>
      <c r="Y41" s="22">
        <f>RADIANS(X41)</f>
        <v>1.3956816251781323</v>
      </c>
      <c r="Z41" s="64"/>
      <c r="AA41" s="58">
        <f>-M41*COS(Y41)</f>
        <v>-135.04835936729961</v>
      </c>
      <c r="AB41" s="58">
        <f>-M41*SIN(Y41)</f>
        <v>-763.300290273884</v>
      </c>
      <c r="AC41" s="64"/>
      <c r="AD41" s="22">
        <v>0</v>
      </c>
      <c r="AE41" s="22">
        <v>0</v>
      </c>
      <c r="AF41" s="22">
        <f t="shared" ref="AF41:AG43" si="0">AA41-AD41</f>
        <v>-135.04835936729961</v>
      </c>
      <c r="AG41" s="22">
        <f t="shared" si="0"/>
        <v>-763.300290273884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721093.57</v>
      </c>
      <c r="D42" s="60">
        <v>461686.92</v>
      </c>
      <c r="E42" s="79"/>
      <c r="F42" s="72">
        <f>IF(C43=0,C42-$C$42,C42-C43)</f>
        <v>15.880000000004657</v>
      </c>
      <c r="G42" s="72">
        <f>IF(D43=0,D42-$D$42,D42-D43)</f>
        <v>0.15999999997438863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15.880806024888653</v>
      </c>
      <c r="N42" s="36">
        <f>IF(F42=0,,ATAN(G42/F42))</f>
        <v>1.0075225822524222E-2</v>
      </c>
      <c r="O42" s="36">
        <f>ABS(DEGREES(N42))</f>
        <v>0.57726791727186133</v>
      </c>
      <c r="P42" s="37" t="str">
        <f>TEXT(INT(O42),"00")</f>
        <v>00</v>
      </c>
      <c r="Q42" s="38" t="str">
        <f>TEXT((O42-P42)*60,"00")</f>
        <v>35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35</v>
      </c>
      <c r="U42" s="40" t="str">
        <f>IF(L42="",IF(G42&gt;0,"W","E"),"")</f>
        <v>W</v>
      </c>
      <c r="V42" s="44"/>
      <c r="W42" s="22">
        <f>IF(S42="due",90*(I42+K42),S42+T42/60)</f>
        <v>0.58333333333333337</v>
      </c>
      <c r="X42" s="22">
        <f>IF(R42="",W42,IF(R42="N",IF(U42="E",180+W42,180-W42),IF(U42="E",360-W42,W42)))</f>
        <v>0.58333333333333337</v>
      </c>
      <c r="Y42" s="22">
        <f>RADIANS(X42)</f>
        <v>1.0181087303300257E-2</v>
      </c>
      <c r="Z42" s="64"/>
      <c r="AA42" s="58">
        <f>-M42*COS(Y42)</f>
        <v>-15.879982973186943</v>
      </c>
      <c r="AB42" s="58">
        <f>-M42*SIN(Y42)</f>
        <v>-0.16168107938944043</v>
      </c>
      <c r="AC42" s="64"/>
      <c r="AD42" s="82">
        <f>$AA$40/$M$40*M42</f>
        <v>8.6389326035569091E-4</v>
      </c>
      <c r="AE42" s="82">
        <f>$AB$40/$M$40*M42</f>
        <v>-7.2905619377730947E-4</v>
      </c>
      <c r="AF42" s="22">
        <f t="shared" si="0"/>
        <v>-15.880846866447298</v>
      </c>
      <c r="AG42" s="22">
        <f t="shared" si="0"/>
        <v>-0.16095202319566312</v>
      </c>
      <c r="AH42" s="63"/>
      <c r="AI42" s="38">
        <f>A42</f>
        <v>1</v>
      </c>
      <c r="AJ42" s="82">
        <f t="shared" ref="AJ42:AK44" si="1">AJ41+AF41</f>
        <v>721093.5716406327</v>
      </c>
      <c r="AK42" s="82">
        <f t="shared" si="1"/>
        <v>461686.91970972606</v>
      </c>
      <c r="AL42" s="66"/>
      <c r="AM42" s="9" t="str">
        <f>IF(A43=0,A42&amp;" - 1",A42&amp;" - "&amp;A43)</f>
        <v>1 - 2</v>
      </c>
      <c r="AN42" s="18">
        <f>F42</f>
        <v>15.880000000004657</v>
      </c>
      <c r="AO42" s="18">
        <f>AN42*G42</f>
        <v>2.5407999995940367</v>
      </c>
      <c r="AP42" s="9" t="str">
        <f>D42&amp;","&amp;C42</f>
        <v>461686.92,721093.57</v>
      </c>
    </row>
    <row r="43" spans="1:44">
      <c r="A43" s="20">
        <f>A42+1</f>
        <v>2</v>
      </c>
      <c r="B43" s="44"/>
      <c r="C43" s="60">
        <v>721077.69</v>
      </c>
      <c r="D43" s="60">
        <v>461686.76</v>
      </c>
      <c r="E43" s="79"/>
      <c r="F43" s="72">
        <f>IF(C44=0,C43-$C$42,C43-C44)</f>
        <v>-0.11000000010244548</v>
      </c>
      <c r="G43" s="72">
        <f>IF(D44=0,D43-$D$42,D43-D44)</f>
        <v>21.580000000016298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21.580280350373716</v>
      </c>
      <c r="N43" s="36">
        <f>IF(F43=0,,ATAN(G43/F43))</f>
        <v>-1.5656990586103676</v>
      </c>
      <c r="O43" s="36">
        <f>ABS(DEGREES(N43))</f>
        <v>89.707948045980174</v>
      </c>
      <c r="P43" s="37" t="str">
        <f>TEXT(INT(O43),"00")</f>
        <v>89</v>
      </c>
      <c r="Q43" s="38" t="str">
        <f>TEXT((O43-P43)*60,"00")</f>
        <v>42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42</v>
      </c>
      <c r="U43" s="40" t="str">
        <f>IF(L43="",IF(G43&gt;0,"W","E"),"")</f>
        <v>W</v>
      </c>
      <c r="V43" s="44"/>
      <c r="W43" s="22">
        <f>IF(S43="due",90*(I43+K43),S43+T43/60)</f>
        <v>89.7</v>
      </c>
      <c r="X43" s="22">
        <f>IF(R43="",W43,IF(R43="N",IF(U43="E",180+W43,180-W43),IF(U43="E",360-W43,W43)))</f>
        <v>90.3</v>
      </c>
      <c r="Y43" s="22">
        <f>RADIANS(X43)</f>
        <v>1.5760323145508794</v>
      </c>
      <c r="Z43" s="64"/>
      <c r="AA43" s="58">
        <f>-M43*COS(Y43)</f>
        <v>0.11299356738644788</v>
      </c>
      <c r="AB43" s="58">
        <f>-M43*SIN(Y43)</f>
        <v>-21.57998453323021</v>
      </c>
      <c r="AC43" s="64"/>
      <c r="AD43" s="82">
        <f>$AA$40/$M$40*M43</f>
        <v>1.1739365572538637E-3</v>
      </c>
      <c r="AE43" s="82">
        <f>$AB$40/$M$40*M43</f>
        <v>-9.9070771522763662E-4</v>
      </c>
      <c r="AF43" s="22">
        <f t="shared" si="0"/>
        <v>0.11181963082919401</v>
      </c>
      <c r="AG43" s="22">
        <f t="shared" si="0"/>
        <v>-21.578993825514981</v>
      </c>
      <c r="AH43" s="64"/>
      <c r="AI43" s="25">
        <f>A43</f>
        <v>2</v>
      </c>
      <c r="AJ43" s="82">
        <f t="shared" si="1"/>
        <v>721077.69079376629</v>
      </c>
      <c r="AK43" s="82">
        <f t="shared" si="1"/>
        <v>461686.75875770289</v>
      </c>
      <c r="AL43" s="66"/>
      <c r="AM43" s="9" t="str">
        <f>IF(A44=0,A43&amp;" - 1",A43&amp;" - "&amp;A44)</f>
        <v>2 - 3</v>
      </c>
      <c r="AN43" s="18">
        <f>AN42+F42+F43</f>
        <v>31.649999999906868</v>
      </c>
      <c r="AO43" s="18">
        <f>AN43*G43</f>
        <v>683.00699999850599</v>
      </c>
      <c r="AP43" s="9" t="str">
        <f>D43&amp;","&amp;C43</f>
        <v>461686.76,721077.69</v>
      </c>
    </row>
    <row r="44" spans="1:44" s="46" customFormat="1">
      <c r="A44" s="20">
        <f>A43+1</f>
        <v>3</v>
      </c>
      <c r="B44" s="44"/>
      <c r="C44" s="60">
        <v>721077.8</v>
      </c>
      <c r="D44" s="60">
        <v>461665.18</v>
      </c>
      <c r="E44" s="79"/>
      <c r="F44" s="72">
        <f>IF(C45=0,C44-$C$42,C44-C45)</f>
        <v>-15.959999999962747</v>
      </c>
      <c r="G44" s="72">
        <f>IF(D45=0,D44-$D$42,D44-D45)</f>
        <v>-9.0000000025611371E-2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15.96025375734407</v>
      </c>
      <c r="N44" s="22">
        <f>IF(F44=0,,ATAN(G44/F44))</f>
        <v>5.639037973766965E-3</v>
      </c>
      <c r="O44" s="22">
        <f>ABS(DEGREES(N44))</f>
        <v>0.32309307641085055</v>
      </c>
      <c r="P44" s="24" t="str">
        <f>TEXT(INT(O44),"00")</f>
        <v>00</v>
      </c>
      <c r="Q44" s="25" t="str">
        <f>TEXT((O44-P44)*60,"00")</f>
        <v>19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19</v>
      </c>
      <c r="U44" s="24" t="str">
        <f>IF(L44="",IF(G44&gt;0,"W","E"),"")</f>
        <v>E</v>
      </c>
      <c r="V44" s="44"/>
      <c r="W44" s="22">
        <f>IF(S44="due",90*(I44+K44),S44+T44/60)</f>
        <v>0.31666666666666665</v>
      </c>
      <c r="X44" s="22">
        <f>IF(R44="",W44,IF(R44="N",IF(U44="E",180+W44,180-W44),IF(U44="E",360-W44,W44)))</f>
        <v>180.31666666666666</v>
      </c>
      <c r="Y44" s="22">
        <f>RADIANS(X44)</f>
        <v>3.1471195295544416</v>
      </c>
      <c r="Z44" s="64"/>
      <c r="AA44" s="58">
        <f>-M44*COS(Y44)</f>
        <v>15.960009994152626</v>
      </c>
      <c r="AB44" s="58">
        <f>-M44*SIN(Y44)</f>
        <v>8.8209893797722247E-2</v>
      </c>
      <c r="AC44" s="64"/>
      <c r="AD44" s="82">
        <f>$AA$40/$M$40*M44</f>
        <v>8.6821510400211625E-4</v>
      </c>
      <c r="AE44" s="82">
        <f>$AB$40/$M$40*M44</f>
        <v>-7.3270348103322131E-4</v>
      </c>
      <c r="AF44" s="22">
        <f>AA44-AD44</f>
        <v>15.959141779048624</v>
      </c>
      <c r="AG44" s="22">
        <f>AB44-AE44</f>
        <v>8.8942597278755461E-2</v>
      </c>
      <c r="AH44" s="64"/>
      <c r="AI44" s="25">
        <f>A44</f>
        <v>3</v>
      </c>
      <c r="AJ44" s="82">
        <f t="shared" si="1"/>
        <v>721077.80261339713</v>
      </c>
      <c r="AK44" s="82">
        <f t="shared" si="1"/>
        <v>461665.17976387736</v>
      </c>
      <c r="AL44" s="66"/>
      <c r="AM44" s="9" t="str">
        <f>IF(A45=0,A44&amp;" - 1",A44&amp;" - "&amp;A45)</f>
        <v>3 - 4</v>
      </c>
      <c r="AN44" s="18">
        <f>AN43+F43+F44</f>
        <v>15.579999999841675</v>
      </c>
      <c r="AO44" s="18">
        <f>AN44*G44</f>
        <v>-1.4022000003847759</v>
      </c>
      <c r="AP44" s="9" t="str">
        <f>D44&amp;","&amp;C44</f>
        <v>461665.18,721077.8</v>
      </c>
    </row>
    <row r="45" spans="1:44" s="46" customFormat="1">
      <c r="A45" s="20">
        <f>A44+1</f>
        <v>4</v>
      </c>
      <c r="B45" s="44"/>
      <c r="C45" s="60">
        <v>721093.76</v>
      </c>
      <c r="D45" s="60">
        <v>461665.27</v>
      </c>
      <c r="E45" s="79"/>
      <c r="F45" s="72">
        <f>IF(C46=0,C45-$C$42,C45-C46)</f>
        <v>0.19000000006053597</v>
      </c>
      <c r="G45" s="72">
        <f>IF(D46=0,D45-$D$42,D45-D46)</f>
        <v>-21.649999999965075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21.650833702158234</v>
      </c>
      <c r="N45" s="22">
        <f>IF(F45=0,,ATAN(G45/F45))</f>
        <v>-1.5620205705598409</v>
      </c>
      <c r="O45" s="22">
        <f>ABS(DEGREES(N45))</f>
        <v>89.497186205695698</v>
      </c>
      <c r="P45" s="24" t="str">
        <f>TEXT(INT(O45),"00")</f>
        <v>89</v>
      </c>
      <c r="Q45" s="25" t="str">
        <f>TEXT((O45-P45)*60,"00")</f>
        <v>30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30</v>
      </c>
      <c r="U45" s="24" t="str">
        <f>IF(L45="",IF(G45&gt;0,"W","E"),"")</f>
        <v>E</v>
      </c>
      <c r="V45" s="44"/>
      <c r="W45" s="22">
        <f>IF(S45="due",90*(I45+K45),S45+T45/60)</f>
        <v>89.5</v>
      </c>
      <c r="X45" s="22">
        <f>IF(R45="",W45,IF(R45="N",IF(U45="E",180+W45,180-W45),IF(U45="E",360-W45,W45)))</f>
        <v>270.5</v>
      </c>
      <c r="Y45" s="22">
        <f>RADIANS(X45)</f>
        <v>4.7211156266446617</v>
      </c>
      <c r="Z45" s="64"/>
      <c r="AA45" s="58">
        <f>-M45*COS(Y45)</f>
        <v>-0.18893676887127808</v>
      </c>
      <c r="AB45" s="58">
        <f>-M45*SIN(Y45)</f>
        <v>21.650009304752718</v>
      </c>
      <c r="AC45" s="64"/>
      <c r="AD45" s="82">
        <f>$AA$40/$M$40*M45</f>
        <v>1.1777745592423414E-3</v>
      </c>
      <c r="AE45" s="82">
        <f>$AB$40/$M$40*M45</f>
        <v>-9.9394667917125754E-4</v>
      </c>
      <c r="AF45" s="22">
        <f>AA45-AD45</f>
        <v>-0.19011454343052042</v>
      </c>
      <c r="AG45" s="22">
        <f>AB45-AE45</f>
        <v>21.651003251431888</v>
      </c>
      <c r="AH45" s="64"/>
      <c r="AI45" s="25">
        <f>A45</f>
        <v>4</v>
      </c>
      <c r="AJ45" s="82">
        <f t="shared" ref="AJ45" si="2">AJ44+AF44</f>
        <v>721093.76175517612</v>
      </c>
      <c r="AK45" s="82">
        <f t="shared" ref="AK45" si="3">AK44+AG44</f>
        <v>461665.26870647463</v>
      </c>
      <c r="AL45" s="66"/>
      <c r="AM45" s="9" t="str">
        <f>IF(A46=0,A45&amp;" - 1",A45&amp;" - "&amp;A46)</f>
        <v>4 - 1</v>
      </c>
      <c r="AN45" s="18">
        <f>AN44+F44+F45</f>
        <v>-0.19000000006053597</v>
      </c>
      <c r="AO45" s="18">
        <f>AN45*G45</f>
        <v>4.1135000013039678</v>
      </c>
      <c r="AP45" s="9" t="str">
        <f>D45&amp;","&amp;C45</f>
        <v>461665.27,721093.76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96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97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672.27040000044076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336.13520000022038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3.7652803675145641E-3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19682.466132012527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20000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20000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74.110003311137092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-3.3172496464111134E-3</v>
      </c>
      <c r="AB40" s="91">
        <f>SUM(AB42:AB65536)</f>
        <v>1.7813452863990054E-3</v>
      </c>
      <c r="AC40" s="91"/>
      <c r="AD40" s="91">
        <f>SUM(AD42:AD65536)</f>
        <v>-3.3172496464111134E-3</v>
      </c>
      <c r="AE40" s="91">
        <f>SUM(AE42:AE65536)</f>
        <v>1.7813452863990054E-3</v>
      </c>
      <c r="AF40" s="91">
        <f>SUM(AF42:AF65536)</f>
        <v>0</v>
      </c>
      <c r="AG40" s="91">
        <f>SUM(AG42:AG65536)</f>
        <v>-7.7715611723760958E-16</v>
      </c>
      <c r="AH40" s="92"/>
      <c r="AI40" s="93">
        <v>1</v>
      </c>
      <c r="AJ40" s="92">
        <f>AJ44+AF44</f>
        <v>721013.45127849153</v>
      </c>
      <c r="AK40" s="92">
        <f>AK44+AG44</f>
        <v>461685.77314498008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231.07999999995809</v>
      </c>
      <c r="G41" s="72">
        <f>IF(D42=0,D41-$D$41,D41-D42)</f>
        <v>764.95999999996275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799.10059942407975</v>
      </c>
      <c r="N41" s="36">
        <f>IF(F41=0,,ATAN(G41/F41))</f>
        <v>1.27743131153412</v>
      </c>
      <c r="O41" s="36">
        <f>ABS(DEGREES(N41))</f>
        <v>73.191422768766515</v>
      </c>
      <c r="P41" s="37" t="str">
        <f>TEXT(INT(O41),"00")</f>
        <v>73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73</v>
      </c>
      <c r="T41" s="38" t="str">
        <f>IF(L41="",IF(INT(Q41)=60,"00",Q41),L41)</f>
        <v>11</v>
      </c>
      <c r="U41" s="40" t="str">
        <f>IF(L41="",IF(G41&gt;0,"W","E"),"")</f>
        <v>W</v>
      </c>
      <c r="V41" s="41"/>
      <c r="W41" s="22">
        <f>IF(S41="due",90*(I41+K41),S41+T41/60)</f>
        <v>73.183333333333337</v>
      </c>
      <c r="X41" s="22">
        <f>IF(R41="",W41,IF(R41="N",IF(U41="E",180+W41,180-W41),IF(U41="E",360-W41,W41)))</f>
        <v>73.183333333333337</v>
      </c>
      <c r="Y41" s="22">
        <f>RADIANS(X41)</f>
        <v>1.2772901242511836</v>
      </c>
      <c r="Z41" s="64"/>
      <c r="AA41" s="58">
        <f>-M41*COS(Y41)</f>
        <v>-231.18800032039741</v>
      </c>
      <c r="AB41" s="58">
        <f>-M41*SIN(Y41)</f>
        <v>-764.92736681843166</v>
      </c>
      <c r="AC41" s="64"/>
      <c r="AD41" s="22">
        <v>0</v>
      </c>
      <c r="AE41" s="22">
        <v>0</v>
      </c>
      <c r="AF41" s="22">
        <f t="shared" ref="AF41:AG43" si="0">AA41-AD41</f>
        <v>-231.18800032039741</v>
      </c>
      <c r="AG41" s="22">
        <f t="shared" si="0"/>
        <v>-764.92736681843166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720997.54</v>
      </c>
      <c r="D42" s="60">
        <v>461685.26</v>
      </c>
      <c r="E42" s="79"/>
      <c r="F42" s="72">
        <f>IF(C43=0,C42-$C$42,C42-C43)</f>
        <v>-0.26000000000931323</v>
      </c>
      <c r="G42" s="72">
        <f>IF(D43=0,D42-$D$42,D42-D43)</f>
        <v>21.040000000037253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21.041606402591331</v>
      </c>
      <c r="N42" s="36">
        <f>IF(F42=0,,ATAN(G42/F42))</f>
        <v>-1.5584395413040215</v>
      </c>
      <c r="O42" s="36">
        <f>ABS(DEGREES(N42))</f>
        <v>89.292008343024364</v>
      </c>
      <c r="P42" s="37" t="str">
        <f>TEXT(INT(O42),"00")</f>
        <v>89</v>
      </c>
      <c r="Q42" s="38" t="str">
        <f>TEXT((O42-P42)*60,"00")</f>
        <v>18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18</v>
      </c>
      <c r="U42" s="40" t="str">
        <f>IF(L42="",IF(G42&gt;0,"W","E"),"")</f>
        <v>W</v>
      </c>
      <c r="V42" s="44"/>
      <c r="W42" s="22">
        <f>IF(S42="due",90*(I42+K42),S42+T42/60)</f>
        <v>89.3</v>
      </c>
      <c r="X42" s="22">
        <f>IF(R42="",W42,IF(R42="N",IF(U42="E",180+W42,180-W42),IF(U42="E",360-W42,W42)))</f>
        <v>90.7</v>
      </c>
      <c r="Y42" s="22">
        <f>RADIANS(X42)</f>
        <v>1.583013631558857</v>
      </c>
      <c r="Z42" s="64"/>
      <c r="AA42" s="58">
        <f>-M42*COS(Y42)</f>
        <v>0.25706532299540186</v>
      </c>
      <c r="AB42" s="58">
        <f>-M42*SIN(Y42)</f>
        <v>-21.040036060360869</v>
      </c>
      <c r="AC42" s="64"/>
      <c r="AD42" s="82">
        <f>$AA$40/$M$40*M42</f>
        <v>-9.4184669113931189E-4</v>
      </c>
      <c r="AE42" s="82">
        <f>$AB$40/$M$40*M42</f>
        <v>5.0576662675558715E-4</v>
      </c>
      <c r="AF42" s="22">
        <f t="shared" si="0"/>
        <v>0.25800716968654119</v>
      </c>
      <c r="AG42" s="22">
        <f t="shared" si="0"/>
        <v>-21.040541826987624</v>
      </c>
      <c r="AH42" s="63"/>
      <c r="AI42" s="38">
        <f>A42</f>
        <v>1</v>
      </c>
      <c r="AJ42" s="82">
        <f t="shared" ref="AJ42:AK44" si="1">AJ41+AF41</f>
        <v>720997.43199967965</v>
      </c>
      <c r="AK42" s="82">
        <f t="shared" si="1"/>
        <v>461685.29263318155</v>
      </c>
      <c r="AL42" s="66"/>
      <c r="AM42" s="9" t="str">
        <f>IF(A43=0,A42&amp;" - 1",A42&amp;" - "&amp;A43)</f>
        <v>1 - 2</v>
      </c>
      <c r="AN42" s="18">
        <f>F42</f>
        <v>-0.26000000000931323</v>
      </c>
      <c r="AO42" s="18">
        <f>AN42*G42</f>
        <v>-5.4704000002056361</v>
      </c>
      <c r="AP42" s="9" t="str">
        <f>D42&amp;","&amp;C42</f>
        <v>461685.26,720997.54</v>
      </c>
    </row>
    <row r="43" spans="1:44">
      <c r="A43" s="20">
        <f>A42+1</f>
        <v>2</v>
      </c>
      <c r="B43" s="44"/>
      <c r="C43" s="60">
        <v>720997.8</v>
      </c>
      <c r="D43" s="60">
        <v>461664.22</v>
      </c>
      <c r="E43" s="79"/>
      <c r="F43" s="72">
        <f>IF(C44=0,C43-$C$42,C43-C44)</f>
        <v>-15.709999999962747</v>
      </c>
      <c r="G43" s="72">
        <f>IF(D44=0,D43-$D$42,D43-D44)</f>
        <v>-0.19000000000232831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15.711148907665232</v>
      </c>
      <c r="N43" s="36">
        <f>IF(F43=0,,ATAN(G43/F43))</f>
        <v>1.209361789040069E-2</v>
      </c>
      <c r="O43" s="36">
        <f>ABS(DEGREES(N43))</f>
        <v>0.69291326416386567</v>
      </c>
      <c r="P43" s="37" t="str">
        <f>TEXT(INT(O43),"00")</f>
        <v>00</v>
      </c>
      <c r="Q43" s="38" t="str">
        <f>TEXT((O43-P43)*60,"00")</f>
        <v>42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42</v>
      </c>
      <c r="U43" s="40" t="str">
        <f>IF(L43="",IF(G43&gt;0,"W","E"),"")</f>
        <v>E</v>
      </c>
      <c r="V43" s="44"/>
      <c r="W43" s="22">
        <f>IF(S43="due",90*(I43+K43),S43+T43/60)</f>
        <v>0.7</v>
      </c>
      <c r="X43" s="22">
        <f>IF(R43="",W43,IF(R43="N",IF(U43="E",180+W43,180-W43),IF(U43="E",360-W43,W43)))</f>
        <v>180.7</v>
      </c>
      <c r="Y43" s="22">
        <f>RADIANS(X43)</f>
        <v>3.1538099583537531</v>
      </c>
      <c r="Z43" s="64"/>
      <c r="AA43" s="58">
        <f>-M43*COS(Y43)</f>
        <v>15.709976379287562</v>
      </c>
      <c r="AB43" s="58">
        <f>-M43*SIN(Y43)</f>
        <v>0.19194311932763189</v>
      </c>
      <c r="AC43" s="64"/>
      <c r="AD43" s="82">
        <f>$AA$40/$M$40*M43</f>
        <v>-7.0324923532735415E-4</v>
      </c>
      <c r="AE43" s="82">
        <f>$AB$40/$M$40*M43</f>
        <v>3.7764107138255271E-4</v>
      </c>
      <c r="AF43" s="22">
        <f t="shared" si="0"/>
        <v>15.71067962852289</v>
      </c>
      <c r="AG43" s="22">
        <f t="shared" si="0"/>
        <v>0.19156547825624934</v>
      </c>
      <c r="AH43" s="64"/>
      <c r="AI43" s="25">
        <f>A43</f>
        <v>2</v>
      </c>
      <c r="AJ43" s="82">
        <f t="shared" si="1"/>
        <v>720997.69000684936</v>
      </c>
      <c r="AK43" s="82">
        <f t="shared" si="1"/>
        <v>461664.25209135457</v>
      </c>
      <c r="AL43" s="66"/>
      <c r="AM43" s="9" t="str">
        <f>IF(A44=0,A43&amp;" - 1",A43&amp;" - "&amp;A44)</f>
        <v>2 - 3</v>
      </c>
      <c r="AN43" s="18">
        <f>AN42+F42+F43</f>
        <v>-16.229999999981374</v>
      </c>
      <c r="AO43" s="18">
        <f>AN43*G43</f>
        <v>3.0837000000342494</v>
      </c>
      <c r="AP43" s="9" t="str">
        <f>D43&amp;","&amp;C43</f>
        <v>461664.22,720997.8</v>
      </c>
    </row>
    <row r="44" spans="1:44" s="46" customFormat="1">
      <c r="A44" s="20">
        <f>A43+1</f>
        <v>3</v>
      </c>
      <c r="B44" s="44"/>
      <c r="C44" s="60">
        <v>721013.51</v>
      </c>
      <c r="D44" s="60">
        <v>461664.41</v>
      </c>
      <c r="E44" s="79"/>
      <c r="F44" s="72">
        <f>IF(C45=0,C44-$C$42,C44-C45)</f>
        <v>-5.0000000046566129E-2</v>
      </c>
      <c r="G44" s="72">
        <f>IF(D45=0,D44-$D$42,D44-D45)</f>
        <v>-21.330000000016298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21.330058602842609</v>
      </c>
      <c r="N44" s="22">
        <f>IF(F44=0,,ATAN(G44/F44))</f>
        <v>1.5684522148180808</v>
      </c>
      <c r="O44" s="22">
        <f>ABS(DEGREES(N44))</f>
        <v>89.86569227702239</v>
      </c>
      <c r="P44" s="24" t="str">
        <f>TEXT(INT(O44),"00")</f>
        <v>89</v>
      </c>
      <c r="Q44" s="25" t="str">
        <f>TEXT((O44-P44)*60,"00")</f>
        <v>52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52</v>
      </c>
      <c r="U44" s="24" t="str">
        <f>IF(L44="",IF(G44&gt;0,"W","E"),"")</f>
        <v>E</v>
      </c>
      <c r="V44" s="44"/>
      <c r="W44" s="22">
        <f>IF(S44="due",90*(I44+K44),S44+T44/60)</f>
        <v>89.86666666666666</v>
      </c>
      <c r="X44" s="22">
        <f>IF(R44="",W44,IF(R44="N",IF(U44="E",180+W44,180-W44),IF(U44="E",360-W44,W44)))</f>
        <v>269.86666666666667</v>
      </c>
      <c r="Y44" s="22">
        <f>RADIANS(X44)</f>
        <v>4.7100618747153637</v>
      </c>
      <c r="Z44" s="64"/>
      <c r="AA44" s="58">
        <f>-M44*COS(Y44)</f>
        <v>4.9637255500600566E-2</v>
      </c>
      <c r="AB44" s="58">
        <f>-M44*SIN(Y44)</f>
        <v>21.330000847247202</v>
      </c>
      <c r="AC44" s="64"/>
      <c r="AD44" s="82">
        <f>$AA$40/$M$40*M44</f>
        <v>-9.5475814595699453E-4</v>
      </c>
      <c r="AE44" s="82">
        <f>$AB$40/$M$40*M44</f>
        <v>5.1270000881349642E-4</v>
      </c>
      <c r="AF44" s="22">
        <f>AA44-AD44</f>
        <v>5.0592013646557563E-2</v>
      </c>
      <c r="AG44" s="22">
        <f>AB44-AE44</f>
        <v>21.32948814723839</v>
      </c>
      <c r="AH44" s="64"/>
      <c r="AI44" s="25">
        <f>A44</f>
        <v>3</v>
      </c>
      <c r="AJ44" s="82">
        <f t="shared" si="1"/>
        <v>721013.40068647789</v>
      </c>
      <c r="AK44" s="82">
        <f t="shared" si="1"/>
        <v>461664.44365683285</v>
      </c>
      <c r="AL44" s="66"/>
      <c r="AM44" s="9" t="str">
        <f>IF(A45=0,A44&amp;" - 1",A44&amp;" - "&amp;A45)</f>
        <v>3 - 4</v>
      </c>
      <c r="AN44" s="18">
        <f>AN43+F43+F44</f>
        <v>-31.989999999990687</v>
      </c>
      <c r="AO44" s="18">
        <f>AN44*G44</f>
        <v>682.3467000003227</v>
      </c>
      <c r="AP44" s="9" t="str">
        <f>D44&amp;","&amp;C44</f>
        <v>461664.41,721013.51</v>
      </c>
    </row>
    <row r="45" spans="1:44" s="46" customFormat="1">
      <c r="A45" s="20">
        <f>A44+1</f>
        <v>4</v>
      </c>
      <c r="B45" s="44"/>
      <c r="C45" s="60">
        <v>721013.56</v>
      </c>
      <c r="D45" s="60">
        <v>461685.74</v>
      </c>
      <c r="E45" s="79"/>
      <c r="F45" s="72">
        <f>IF(C46=0,C45-$C$42,C45-C46)</f>
        <v>16.020000000018626</v>
      </c>
      <c r="G45" s="72">
        <f>IF(D46=0,D45-$D$42,D45-D46)</f>
        <v>0.47999999998137355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16.027189398037915</v>
      </c>
      <c r="N45" s="22">
        <f>IF(F45=0,,ATAN(G45/F45))</f>
        <v>2.995358530772704E-2</v>
      </c>
      <c r="O45" s="22">
        <f>ABS(DEGREES(N45))</f>
        <v>1.7162140194178306</v>
      </c>
      <c r="P45" s="24" t="str">
        <f>TEXT(INT(O45),"00")</f>
        <v>01</v>
      </c>
      <c r="Q45" s="25" t="str">
        <f>TEXT((O45-P45)*60,"00")</f>
        <v>43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43</v>
      </c>
      <c r="U45" s="24" t="str">
        <f>IF(L45="",IF(G45&gt;0,"W","E"),"")</f>
        <v>W</v>
      </c>
      <c r="V45" s="44"/>
      <c r="W45" s="22">
        <f>IF(S45="due",90*(I45+K45),S45+T45/60)</f>
        <v>1.7166666666666668</v>
      </c>
      <c r="X45" s="22">
        <f>IF(R45="",W45,IF(R45="N",IF(U45="E",180+W45,180-W45),IF(U45="E",360-W45,W45)))</f>
        <v>1.7166666666666668</v>
      </c>
      <c r="Y45" s="22">
        <f>RADIANS(X45)</f>
        <v>2.9961485492569325E-2</v>
      </c>
      <c r="Z45" s="64"/>
      <c r="AA45" s="58">
        <f>-M45*COS(Y45)</f>
        <v>-16.019996207429976</v>
      </c>
      <c r="AB45" s="58">
        <f>-M45*SIN(Y45)</f>
        <v>-0.48012656092756673</v>
      </c>
      <c r="AC45" s="64"/>
      <c r="AD45" s="82">
        <f>$AA$40/$M$40*M45</f>
        <v>-7.1739557398745285E-4</v>
      </c>
      <c r="AE45" s="82">
        <f>$AB$40/$M$40*M45</f>
        <v>3.8523757944736896E-4</v>
      </c>
      <c r="AF45" s="22">
        <f>AA45-AD45</f>
        <v>-16.01927881185599</v>
      </c>
      <c r="AG45" s="22">
        <f>AB45-AE45</f>
        <v>-0.48051179850701409</v>
      </c>
      <c r="AH45" s="64"/>
      <c r="AI45" s="25">
        <f>A45</f>
        <v>4</v>
      </c>
      <c r="AJ45" s="82">
        <f t="shared" ref="AJ45" si="2">AJ44+AF44</f>
        <v>721013.45127849153</v>
      </c>
      <c r="AK45" s="82">
        <f t="shared" ref="AK45" si="3">AK44+AG44</f>
        <v>461685.77314498008</v>
      </c>
      <c r="AL45" s="66"/>
      <c r="AM45" s="9" t="str">
        <f>IF(A46=0,A45&amp;" - 1",A45&amp;" - "&amp;A46)</f>
        <v>4 - 1</v>
      </c>
      <c r="AN45" s="18">
        <f>AN44+F44+F45</f>
        <v>-16.020000000018626</v>
      </c>
      <c r="AO45" s="18">
        <f>AN45*G45</f>
        <v>-7.6895999997105449</v>
      </c>
      <c r="AP45" s="9" t="str">
        <f>D45&amp;","&amp;C45</f>
        <v>461685.74,721013.56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692.57800000080135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346.28900000040068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5.1186977501018341E-3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14696.015555829075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75.224461761083845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-4.4108406607854533E-3</v>
      </c>
      <c r="AB40" s="91">
        <f>SUM(AB42:AB65536)</f>
        <v>-2.5972199217739189E-3</v>
      </c>
      <c r="AC40" s="91"/>
      <c r="AD40" s="91">
        <f>SUM(AD42:AD65536)</f>
        <v>-4.4108406607854533E-3</v>
      </c>
      <c r="AE40" s="91">
        <f>SUM(AE42:AE65536)</f>
        <v>-2.5972199217739189E-3</v>
      </c>
      <c r="AF40" s="91">
        <f>SUM(AF42:AF65536)</f>
        <v>0</v>
      </c>
      <c r="AG40" s="91">
        <f>SUM(AG42:AG65536)</f>
        <v>1.7208456881689926E-15</v>
      </c>
      <c r="AH40" s="92"/>
      <c r="AI40" s="93">
        <v>1</v>
      </c>
      <c r="AJ40" s="92">
        <f>AJ44+AF44</f>
        <v>721077.74635628227</v>
      </c>
      <c r="AK40" s="92">
        <f>AK44+AG44</f>
        <v>461686.74766599882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167.05000000004657</v>
      </c>
      <c r="G41" s="72">
        <f>IF(D42=0,D41-$D$41,D41-D42)</f>
        <v>763.75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781.80545214267704</v>
      </c>
      <c r="N41" s="36">
        <f>IF(F41=0,,ATAN(G41/F41))</f>
        <v>1.3554640084519516</v>
      </c>
      <c r="O41" s="36">
        <f>ABS(DEGREES(N41))</f>
        <v>77.662366966181779</v>
      </c>
      <c r="P41" s="37" t="str">
        <f>TEXT(INT(O41),"00")</f>
        <v>77</v>
      </c>
      <c r="Q41" s="38" t="str">
        <f>TEXT((O41-P41)*60,"00")</f>
        <v>40</v>
      </c>
      <c r="R41" s="39" t="str">
        <f>IF(L41="",IF(F41&gt;0,"S","N"),"")</f>
        <v>S</v>
      </c>
      <c r="S41" s="25" t="str">
        <f>IF(L41="",IF(INT(Q41)=60,INT(P41+1),P41),"due")</f>
        <v>77</v>
      </c>
      <c r="T41" s="38" t="str">
        <f>IF(L41="",IF(INT(Q41)=60,"00",Q41),L41)</f>
        <v>40</v>
      </c>
      <c r="U41" s="40" t="str">
        <f>IF(L41="",IF(G41&gt;0,"W","E"),"")</f>
        <v>W</v>
      </c>
      <c r="V41" s="41"/>
      <c r="W41" s="22">
        <f>IF(S41="due",90*(I41+K41),S41+T41/60)</f>
        <v>77.666666666666671</v>
      </c>
      <c r="X41" s="22">
        <f>IF(R41="",W41,IF(R41="N",IF(U41="E",180+W41,180-W41),IF(U41="E",360-W41,W41)))</f>
        <v>77.666666666666671</v>
      </c>
      <c r="Y41" s="22">
        <f>RADIANS(X41)</f>
        <v>1.3555390523822628</v>
      </c>
      <c r="Z41" s="64"/>
      <c r="AA41" s="58">
        <f>-M41*COS(Y41)</f>
        <v>-166.99268472794657</v>
      </c>
      <c r="AB41" s="58">
        <f>-M41*SIN(Y41)</f>
        <v>-763.76253393798277</v>
      </c>
      <c r="AC41" s="64"/>
      <c r="AD41" s="22">
        <v>0</v>
      </c>
      <c r="AE41" s="22">
        <v>0</v>
      </c>
      <c r="AF41" s="22">
        <f t="shared" ref="AF41:AG43" si="0">AA41-AD41</f>
        <v>-166.99268472794657</v>
      </c>
      <c r="AG41" s="22">
        <f t="shared" si="0"/>
        <v>-763.76253393798277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721061.57</v>
      </c>
      <c r="D42" s="60">
        <v>461686.47</v>
      </c>
      <c r="E42" s="79"/>
      <c r="F42" s="72">
        <f>IF(C43=0,C42-$C$42,C42-C43)</f>
        <v>-0.17000000004190952</v>
      </c>
      <c r="G42" s="72">
        <f>IF(D43=0,D42-$D$42,D42-D43)</f>
        <v>21.459999999962747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21.460673335159253</v>
      </c>
      <c r="N42" s="36">
        <f>IF(F42=0,,ATAN(G42/F42))</f>
        <v>-1.5628747776737084</v>
      </c>
      <c r="O42" s="36">
        <f>ABS(DEGREES(N42))</f>
        <v>89.546128668150359</v>
      </c>
      <c r="P42" s="37" t="str">
        <f>TEXT(INT(O42),"00")</f>
        <v>89</v>
      </c>
      <c r="Q42" s="38" t="str">
        <f>TEXT((O42-P42)*60,"00")</f>
        <v>33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33</v>
      </c>
      <c r="U42" s="40" t="str">
        <f>IF(L42="",IF(G42&gt;0,"W","E"),"")</f>
        <v>W</v>
      </c>
      <c r="V42" s="44"/>
      <c r="W42" s="22">
        <f>IF(S42="due",90*(I42+K42),S42+T42/60)</f>
        <v>89.55</v>
      </c>
      <c r="X42" s="22">
        <f>IF(R42="",W42,IF(R42="N",IF(U42="E",180+W42,180-W42),IF(U42="E",360-W42,W42)))</f>
        <v>90.45</v>
      </c>
      <c r="Y42" s="22">
        <f>RADIANS(X42)</f>
        <v>1.5786503084288712</v>
      </c>
      <c r="Z42" s="64"/>
      <c r="AA42" s="58">
        <f>-M42*COS(Y42)</f>
        <v>0.16855000137935339</v>
      </c>
      <c r="AB42" s="58">
        <f>-M42*SIN(Y42)</f>
        <v>-21.460011437449197</v>
      </c>
      <c r="AC42" s="64"/>
      <c r="AD42" s="82">
        <f>$AA$40/$M$40*M42</f>
        <v>-1.2583620851312654E-3</v>
      </c>
      <c r="AE42" s="82">
        <f>$AB$40/$M$40*M42</f>
        <v>-7.4095695756234894E-4</v>
      </c>
      <c r="AF42" s="22">
        <f t="shared" si="0"/>
        <v>0.16980836346448466</v>
      </c>
      <c r="AG42" s="22">
        <f t="shared" si="0"/>
        <v>-21.459270480491636</v>
      </c>
      <c r="AH42" s="63"/>
      <c r="AI42" s="38">
        <f>A42</f>
        <v>1</v>
      </c>
      <c r="AJ42" s="82">
        <f t="shared" ref="AJ42:AK44" si="1">AJ41+AF41</f>
        <v>721061.627315272</v>
      </c>
      <c r="AK42" s="82">
        <f t="shared" si="1"/>
        <v>461686.45746606198</v>
      </c>
      <c r="AL42" s="66"/>
      <c r="AM42" s="9" t="str">
        <f>IF(A43=0,A42&amp;" - 1",A42&amp;" - "&amp;A43)</f>
        <v>1 - 2</v>
      </c>
      <c r="AN42" s="18">
        <f>F42</f>
        <v>-0.17000000004190952</v>
      </c>
      <c r="AO42" s="18">
        <f>AN42*G42</f>
        <v>-3.6482000008930453</v>
      </c>
      <c r="AP42" s="9" t="str">
        <f>D42&amp;","&amp;C42</f>
        <v>461686.47,721061.57</v>
      </c>
    </row>
    <row r="43" spans="1:44">
      <c r="A43" s="20">
        <f>A42+1</f>
        <v>2</v>
      </c>
      <c r="B43" s="44"/>
      <c r="C43" s="60">
        <v>721061.74</v>
      </c>
      <c r="D43" s="60">
        <v>461665.01</v>
      </c>
      <c r="E43" s="79"/>
      <c r="F43" s="72">
        <f>IF(C44=0,C43-$C$42,C43-C44)</f>
        <v>-16.060000000055879</v>
      </c>
      <c r="G43" s="72">
        <f>IF(D44=0,D43-$D$42,D43-D44)</f>
        <v>-0.16999999998370185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16.060899725787134</v>
      </c>
      <c r="N43" s="36">
        <f>IF(F43=0,,ATAN(G43/F43))</f>
        <v>1.0584909774875955E-2</v>
      </c>
      <c r="O43" s="36">
        <f>ABS(DEGREES(N43))</f>
        <v>0.6064706566271626</v>
      </c>
      <c r="P43" s="37" t="str">
        <f>TEXT(INT(O43),"00")</f>
        <v>00</v>
      </c>
      <c r="Q43" s="38" t="str">
        <f>TEXT((O43-P43)*60,"00")</f>
        <v>36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36</v>
      </c>
      <c r="U43" s="40" t="str">
        <f>IF(L43="",IF(G43&gt;0,"W","E"),"")</f>
        <v>E</v>
      </c>
      <c r="V43" s="44"/>
      <c r="W43" s="22">
        <f>IF(S43="due",90*(I43+K43),S43+T43/60)</f>
        <v>0.6</v>
      </c>
      <c r="X43" s="22">
        <f>IF(R43="",W43,IF(R43="N",IF(U43="E",180+W43,180-W43),IF(U43="E",360-W43,W43)))</f>
        <v>180.6</v>
      </c>
      <c r="Y43" s="22">
        <f>RADIANS(X43)</f>
        <v>3.1520646291017589</v>
      </c>
      <c r="Z43" s="64"/>
      <c r="AA43" s="58">
        <f>-M43*COS(Y43)</f>
        <v>16.060019096464725</v>
      </c>
      <c r="AB43" s="58">
        <f>-M43*SIN(Y43)</f>
        <v>0.16818627464110883</v>
      </c>
      <c r="AC43" s="64"/>
      <c r="AD43" s="82">
        <f>$AA$40/$M$40*M43</f>
        <v>-9.417424585143237E-4</v>
      </c>
      <c r="AE43" s="82">
        <f>$AB$40/$M$40*M43</f>
        <v>-5.5452292715516005E-4</v>
      </c>
      <c r="AF43" s="22">
        <f t="shared" si="0"/>
        <v>16.06096083892324</v>
      </c>
      <c r="AG43" s="22">
        <f t="shared" si="0"/>
        <v>0.16874079756826399</v>
      </c>
      <c r="AH43" s="64"/>
      <c r="AI43" s="25">
        <f>A43</f>
        <v>2</v>
      </c>
      <c r="AJ43" s="82">
        <f t="shared" si="1"/>
        <v>721061.79712363542</v>
      </c>
      <c r="AK43" s="82">
        <f t="shared" si="1"/>
        <v>461664.99819558149</v>
      </c>
      <c r="AL43" s="66"/>
      <c r="AM43" s="9" t="str">
        <f>IF(A44=0,A43&amp;" - 1",A43&amp;" - "&amp;A44)</f>
        <v>2 - 3</v>
      </c>
      <c r="AN43" s="18">
        <f>AN42+F42+F43</f>
        <v>-16.400000000139698</v>
      </c>
      <c r="AO43" s="18">
        <f>AN43*G43</f>
        <v>2.7879999997564591</v>
      </c>
      <c r="AP43" s="9" t="str">
        <f>D43&amp;","&amp;C43</f>
        <v>461665.01,721061.74</v>
      </c>
    </row>
    <row r="44" spans="1:44" s="46" customFormat="1">
      <c r="A44" s="20">
        <f>A43+1</f>
        <v>3</v>
      </c>
      <c r="B44" s="44"/>
      <c r="C44" s="60">
        <v>721077.8</v>
      </c>
      <c r="D44" s="60">
        <v>461665.18</v>
      </c>
      <c r="E44" s="79"/>
      <c r="F44" s="72">
        <f>IF(C45=0,C44-$C$42,C44-C45)</f>
        <v>0.11000000010244548</v>
      </c>
      <c r="G44" s="72">
        <f>IF(D45=0,D44-$D$42,D44-D45)</f>
        <v>-21.580000000016298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21.580280350373716</v>
      </c>
      <c r="N44" s="22">
        <f>IF(F44=0,,ATAN(G44/F44))</f>
        <v>-1.5656990586103676</v>
      </c>
      <c r="O44" s="22">
        <f>ABS(DEGREES(N44))</f>
        <v>89.707948045980174</v>
      </c>
      <c r="P44" s="24" t="str">
        <f>TEXT(INT(O44),"00")</f>
        <v>89</v>
      </c>
      <c r="Q44" s="25" t="str">
        <f>TEXT((O44-P44)*60,"00")</f>
        <v>42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42</v>
      </c>
      <c r="U44" s="24" t="str">
        <f>IF(L44="",IF(G44&gt;0,"W","E"),"")</f>
        <v>E</v>
      </c>
      <c r="V44" s="44"/>
      <c r="W44" s="22">
        <f>IF(S44="due",90*(I44+K44),S44+T44/60)</f>
        <v>89.7</v>
      </c>
      <c r="X44" s="22">
        <f>IF(R44="",W44,IF(R44="N",IF(U44="E",180+W44,180-W44),IF(U44="E",360-W44,W44)))</f>
        <v>270.3</v>
      </c>
      <c r="Y44" s="22">
        <f>RADIANS(X44)</f>
        <v>4.7176249681406732</v>
      </c>
      <c r="Z44" s="64"/>
      <c r="AA44" s="58">
        <f>-M44*COS(Y44)</f>
        <v>-0.1129935673864596</v>
      </c>
      <c r="AB44" s="58">
        <f>-M44*SIN(Y44)</f>
        <v>21.57998453323021</v>
      </c>
      <c r="AC44" s="64"/>
      <c r="AD44" s="82">
        <f>$AA$40/$M$40*M44</f>
        <v>-1.2653753288776775E-3</v>
      </c>
      <c r="AE44" s="82">
        <f>$AB$40/$M$40*M44</f>
        <v>-7.4508654141614299E-4</v>
      </c>
      <c r="AF44" s="22">
        <f>AA44-AD44</f>
        <v>-0.11172819205758193</v>
      </c>
      <c r="AG44" s="22">
        <f>AB44-AE44</f>
        <v>21.580729619771628</v>
      </c>
      <c r="AH44" s="64"/>
      <c r="AI44" s="25">
        <f>A44</f>
        <v>3</v>
      </c>
      <c r="AJ44" s="82">
        <f t="shared" si="1"/>
        <v>721077.85808447434</v>
      </c>
      <c r="AK44" s="82">
        <f t="shared" si="1"/>
        <v>461665.16693637904</v>
      </c>
      <c r="AL44" s="66"/>
      <c r="AM44" s="9" t="str">
        <f>IF(A45=0,A44&amp;" - 1",A44&amp;" - "&amp;A45)</f>
        <v>3 - 4</v>
      </c>
      <c r="AN44" s="18">
        <f>AN43+F43+F44</f>
        <v>-32.350000000093132</v>
      </c>
      <c r="AO44" s="18">
        <f>AN44*G44</f>
        <v>698.11300000253709</v>
      </c>
      <c r="AP44" s="9" t="str">
        <f>D44&amp;","&amp;C44</f>
        <v>461665.18,721077.8</v>
      </c>
    </row>
    <row r="45" spans="1:44" s="46" customFormat="1">
      <c r="A45" s="20">
        <f>A44+1</f>
        <v>4</v>
      </c>
      <c r="B45" s="44"/>
      <c r="C45" s="60">
        <v>721077.69</v>
      </c>
      <c r="D45" s="60">
        <v>461686.76</v>
      </c>
      <c r="E45" s="79"/>
      <c r="F45" s="72">
        <f>IF(C46=0,C45-$C$42,C45-C46)</f>
        <v>16.119999999995343</v>
      </c>
      <c r="G45" s="72">
        <f>IF(D46=0,D45-$D$42,D45-D46)</f>
        <v>0.2900000000372529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16.122608349763741</v>
      </c>
      <c r="N45" s="22">
        <f>IF(F45=0,,ATAN(G45/F45))</f>
        <v>1.7988134034896387E-2</v>
      </c>
      <c r="O45" s="22">
        <f>ABS(DEGREES(N45))</f>
        <v>1.0306441615151953</v>
      </c>
      <c r="P45" s="24" t="str">
        <f>TEXT(INT(O45),"00")</f>
        <v>01</v>
      </c>
      <c r="Q45" s="25" t="str">
        <f>TEXT((O45-P45)*60,"00")</f>
        <v>02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02</v>
      </c>
      <c r="U45" s="24" t="str">
        <f>IF(L45="",IF(G45&gt;0,"W","E"),"")</f>
        <v>W</v>
      </c>
      <c r="V45" s="44"/>
      <c r="W45" s="22">
        <f>IF(S45="due",90*(I45+K45),S45+T45/60)</f>
        <v>1.0333333333333334</v>
      </c>
      <c r="X45" s="22">
        <f>IF(R45="",W45,IF(R45="N",IF(U45="E",180+W45,180-W45),IF(U45="E",360-W45,W45)))</f>
        <v>1.0333333333333334</v>
      </c>
      <c r="Y45" s="22">
        <f>RADIANS(X45)</f>
        <v>1.8035068937274742E-2</v>
      </c>
      <c r="Z45" s="64"/>
      <c r="AA45" s="58">
        <f>-M45*COS(Y45)</f>
        <v>-16.119986371118404</v>
      </c>
      <c r="AB45" s="58">
        <f>-M45*SIN(Y45)</f>
        <v>-0.29075659034389562</v>
      </c>
      <c r="AC45" s="64"/>
      <c r="AD45" s="82">
        <f>$AA$40/$M$40*M45</f>
        <v>-9.4536078826218698E-4</v>
      </c>
      <c r="AE45" s="82">
        <f>$AB$40/$M$40*M45</f>
        <v>-5.5665349564026695E-4</v>
      </c>
      <c r="AF45" s="22">
        <f>AA45-AD45</f>
        <v>-16.119041010330143</v>
      </c>
      <c r="AG45" s="22">
        <f>AB45-AE45</f>
        <v>-0.29019993684825535</v>
      </c>
      <c r="AH45" s="64"/>
      <c r="AI45" s="25">
        <f>A45</f>
        <v>4</v>
      </c>
      <c r="AJ45" s="82">
        <f t="shared" ref="AJ45" si="2">AJ44+AF44</f>
        <v>721077.74635628227</v>
      </c>
      <c r="AK45" s="82">
        <f t="shared" ref="AK45" si="3">AK44+AG44</f>
        <v>461686.74766599882</v>
      </c>
      <c r="AL45" s="66"/>
      <c r="AM45" s="9" t="str">
        <f>IF(A46=0,A45&amp;" - 1",A45&amp;" - "&amp;A46)</f>
        <v>4 - 1</v>
      </c>
      <c r="AN45" s="18">
        <f>AN44+F44+F45</f>
        <v>-16.119999999995343</v>
      </c>
      <c r="AO45" s="18">
        <f>AN45*G45</f>
        <v>-4.6748000005991663</v>
      </c>
      <c r="AP45" s="9" t="str">
        <f>D45&amp;","&amp;C45</f>
        <v>461686.76,721077.69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697.26220000054764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348.63110000027382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1.2071553768418775E-3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62583.825046010512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63000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63000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75.548400907622948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4.9295732783405377E-4</v>
      </c>
      <c r="AB40" s="91">
        <f>SUM(AB42:AB65536)</f>
        <v>1.101915231210171E-3</v>
      </c>
      <c r="AC40" s="91"/>
      <c r="AD40" s="91">
        <f>SUM(AD42:AD65536)</f>
        <v>4.9295732783405377E-4</v>
      </c>
      <c r="AE40" s="91">
        <f>SUM(AE42:AE65536)</f>
        <v>1.101915231210171E-3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721061.77860445587</v>
      </c>
      <c r="AK40" s="92">
        <f>AK44+AG44</f>
        <v>461708.10777386319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167.05000000004657</v>
      </c>
      <c r="G41" s="72">
        <f>IF(D42=0,D41-$D$41,D41-D42)</f>
        <v>763.75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781.80545214267704</v>
      </c>
      <c r="N41" s="36">
        <f>IF(F41=0,,ATAN(G41/F41))</f>
        <v>1.3554640084519516</v>
      </c>
      <c r="O41" s="36">
        <f>ABS(DEGREES(N41))</f>
        <v>77.662366966181779</v>
      </c>
      <c r="P41" s="37" t="str">
        <f>TEXT(INT(O41),"00")</f>
        <v>77</v>
      </c>
      <c r="Q41" s="38" t="str">
        <f>TEXT((O41-P41)*60,"00")</f>
        <v>40</v>
      </c>
      <c r="R41" s="39" t="str">
        <f>IF(L41="",IF(F41&gt;0,"S","N"),"")</f>
        <v>S</v>
      </c>
      <c r="S41" s="25" t="str">
        <f>IF(L41="",IF(INT(Q41)=60,INT(P41+1),P41),"due")</f>
        <v>77</v>
      </c>
      <c r="T41" s="38" t="str">
        <f>IF(L41="",IF(INT(Q41)=60,"00",Q41),L41)</f>
        <v>40</v>
      </c>
      <c r="U41" s="40" t="str">
        <f>IF(L41="",IF(G41&gt;0,"W","E"),"")</f>
        <v>W</v>
      </c>
      <c r="V41" s="41"/>
      <c r="W41" s="22">
        <f>IF(S41="due",90*(I41+K41),S41+T41/60)</f>
        <v>77.666666666666671</v>
      </c>
      <c r="X41" s="22">
        <f>IF(R41="",W41,IF(R41="N",IF(U41="E",180+W41,180-W41),IF(U41="E",360-W41,W41)))</f>
        <v>77.666666666666671</v>
      </c>
      <c r="Y41" s="22">
        <f>RADIANS(X41)</f>
        <v>1.3555390523822628</v>
      </c>
      <c r="Z41" s="64"/>
      <c r="AA41" s="58">
        <f>-M41*COS(Y41)</f>
        <v>-166.99268472794657</v>
      </c>
      <c r="AB41" s="58">
        <f>-M41*SIN(Y41)</f>
        <v>-763.76253393798277</v>
      </c>
      <c r="AC41" s="64"/>
      <c r="AD41" s="22">
        <v>0</v>
      </c>
      <c r="AE41" s="22">
        <v>0</v>
      </c>
      <c r="AF41" s="22">
        <f t="shared" ref="AF41:AG43" si="0">AA41-AD41</f>
        <v>-166.99268472794657</v>
      </c>
      <c r="AG41" s="22">
        <f t="shared" si="0"/>
        <v>-763.76253393798277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721061.57</v>
      </c>
      <c r="D42" s="60">
        <v>461686.47</v>
      </c>
      <c r="E42" s="79"/>
      <c r="F42" s="72">
        <f>IF(C43=0,C42-$C$42,C42-C43)</f>
        <v>-16.119999999995343</v>
      </c>
      <c r="G42" s="72">
        <f>IF(D43=0,D42-$D$42,D42-D43)</f>
        <v>-0.2900000000372529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16.122608349763741</v>
      </c>
      <c r="N42" s="36">
        <f>IF(F42=0,,ATAN(G42/F42))</f>
        <v>1.7988134034896387E-2</v>
      </c>
      <c r="O42" s="36">
        <f>ABS(DEGREES(N42))</f>
        <v>1.0306441615151953</v>
      </c>
      <c r="P42" s="37" t="str">
        <f>TEXT(INT(O42),"00")</f>
        <v>01</v>
      </c>
      <c r="Q42" s="38" t="str">
        <f>TEXT((O42-P42)*60,"00")</f>
        <v>02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02</v>
      </c>
      <c r="U42" s="40" t="str">
        <f>IF(L42="",IF(G42&gt;0,"W","E"),"")</f>
        <v>E</v>
      </c>
      <c r="V42" s="44"/>
      <c r="W42" s="22">
        <f>IF(S42="due",90*(I42+K42),S42+T42/60)</f>
        <v>1.0333333333333334</v>
      </c>
      <c r="X42" s="22">
        <f>IF(R42="",W42,IF(R42="N",IF(U42="E",180+W42,180-W42),IF(U42="E",360-W42,W42)))</f>
        <v>181.03333333333333</v>
      </c>
      <c r="Y42" s="22">
        <f>RADIANS(X42)</f>
        <v>3.1596277225270679</v>
      </c>
      <c r="Z42" s="64"/>
      <c r="AA42" s="58">
        <f>-M42*COS(Y42)</f>
        <v>16.119986371118404</v>
      </c>
      <c r="AB42" s="58">
        <f>-M42*SIN(Y42)</f>
        <v>0.29075659034389462</v>
      </c>
      <c r="AC42" s="64"/>
      <c r="AD42" s="82">
        <f>$AA$40/$M$40*M42</f>
        <v>1.0520087565496832E-4</v>
      </c>
      <c r="AE42" s="82">
        <f>$AB$40/$M$40*M42</f>
        <v>2.3515716406974745E-4</v>
      </c>
      <c r="AF42" s="22">
        <f t="shared" si="0"/>
        <v>16.119881170242749</v>
      </c>
      <c r="AG42" s="22">
        <f t="shared" si="0"/>
        <v>0.29052143317982487</v>
      </c>
      <c r="AH42" s="63"/>
      <c r="AI42" s="38">
        <f>A42</f>
        <v>1</v>
      </c>
      <c r="AJ42" s="82">
        <f t="shared" ref="AJ42:AK44" si="1">AJ41+AF41</f>
        <v>721061.627315272</v>
      </c>
      <c r="AK42" s="82">
        <f t="shared" si="1"/>
        <v>461686.45746606198</v>
      </c>
      <c r="AL42" s="66"/>
      <c r="AM42" s="9" t="str">
        <f>IF(A43=0,A42&amp;" - 1",A42&amp;" - "&amp;A43)</f>
        <v>1 - 2</v>
      </c>
      <c r="AN42" s="18">
        <f>F42</f>
        <v>-16.119999999995343</v>
      </c>
      <c r="AO42" s="18">
        <f>AN42*G42</f>
        <v>4.6748000005991663</v>
      </c>
      <c r="AP42" s="9" t="str">
        <f>D42&amp;","&amp;C42</f>
        <v>461686.47,721061.57</v>
      </c>
    </row>
    <row r="43" spans="1:44">
      <c r="A43" s="20">
        <f>A42+1</f>
        <v>2</v>
      </c>
      <c r="B43" s="44"/>
      <c r="C43" s="60">
        <v>721077.69</v>
      </c>
      <c r="D43" s="60">
        <v>461686.76</v>
      </c>
      <c r="E43" s="79"/>
      <c r="F43" s="72">
        <f>IF(C44=0,C43-$C$42,C43-C44)</f>
        <v>-3.0000000027939677E-2</v>
      </c>
      <c r="G43" s="72">
        <f>IF(D44=0,D43-$D$42,D43-D44)</f>
        <v>-21.770000000018626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21.770020670656532</v>
      </c>
      <c r="N43" s="36">
        <f>IF(F43=0,,ATAN(G43/F43))</f>
        <v>1.5694182844872298</v>
      </c>
      <c r="O43" s="36">
        <f>ABS(DEGREES(N43))</f>
        <v>89.921043991780223</v>
      </c>
      <c r="P43" s="37" t="str">
        <f>TEXT(INT(O43),"00")</f>
        <v>89</v>
      </c>
      <c r="Q43" s="38" t="str">
        <f>TEXT((O43-P43)*60,"00")</f>
        <v>55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55</v>
      </c>
      <c r="U43" s="40" t="str">
        <f>IF(L43="",IF(G43&gt;0,"W","E"),"")</f>
        <v>E</v>
      </c>
      <c r="V43" s="44"/>
      <c r="W43" s="22">
        <f>IF(S43="due",90*(I43+K43),S43+T43/60)</f>
        <v>89.916666666666671</v>
      </c>
      <c r="X43" s="22">
        <f>IF(R43="",W43,IF(R43="N",IF(U43="E",180+W43,180-W43),IF(U43="E",360-W43,W43)))</f>
        <v>269.91666666666669</v>
      </c>
      <c r="Y43" s="22">
        <f>RADIANS(X43)</f>
        <v>4.7109345393413617</v>
      </c>
      <c r="Z43" s="64"/>
      <c r="AA43" s="58">
        <f>-M43*COS(Y43)</f>
        <v>3.1663200414119012E-2</v>
      </c>
      <c r="AB43" s="58">
        <f>-M43*SIN(Y43)</f>
        <v>21.76999764452335</v>
      </c>
      <c r="AC43" s="64"/>
      <c r="AD43" s="82">
        <f>$AA$40/$M$40*M43</f>
        <v>1.4205054094819518E-4</v>
      </c>
      <c r="AE43" s="82">
        <f>$AB$40/$M$40*M43</f>
        <v>3.1752779771062229E-4</v>
      </c>
      <c r="AF43" s="22">
        <f t="shared" si="0"/>
        <v>3.1521149873170819E-2</v>
      </c>
      <c r="AG43" s="22">
        <f t="shared" si="0"/>
        <v>21.769680116725638</v>
      </c>
      <c r="AH43" s="64"/>
      <c r="AI43" s="25">
        <f>A43</f>
        <v>2</v>
      </c>
      <c r="AJ43" s="82">
        <f t="shared" si="1"/>
        <v>721077.74719644221</v>
      </c>
      <c r="AK43" s="82">
        <f t="shared" si="1"/>
        <v>461686.74798749515</v>
      </c>
      <c r="AL43" s="66"/>
      <c r="AM43" s="9" t="str">
        <f>IF(A44=0,A43&amp;" - 1",A43&amp;" - "&amp;A44)</f>
        <v>2 - 3</v>
      </c>
      <c r="AN43" s="18">
        <f>AN42+F42+F43</f>
        <v>-32.270000000018626</v>
      </c>
      <c r="AO43" s="18">
        <f>AN43*G43</f>
        <v>702.51790000100652</v>
      </c>
      <c r="AP43" s="9" t="str">
        <f>D43&amp;","&amp;C43</f>
        <v>461686.76,721077.69</v>
      </c>
    </row>
    <row r="44" spans="1:44" s="46" customFormat="1">
      <c r="A44" s="20">
        <f>A43+1</f>
        <v>3</v>
      </c>
      <c r="B44" s="44"/>
      <c r="C44" s="60">
        <v>721077.72</v>
      </c>
      <c r="D44" s="60">
        <v>461708.53</v>
      </c>
      <c r="E44" s="79"/>
      <c r="F44" s="72">
        <f>IF(C45=0,C44-$C$42,C44-C45)</f>
        <v>16</v>
      </c>
      <c r="G44" s="72">
        <f>IF(D45=0,D44-$D$42,D44-D45)</f>
        <v>0.41000000003259629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16.005252262930028</v>
      </c>
      <c r="N44" s="22">
        <f>IF(F44=0,,ATAN(G44/F44))</f>
        <v>2.5619393405443131E-2</v>
      </c>
      <c r="O44" s="22">
        <f>ABS(DEGREES(N44))</f>
        <v>1.467883115817185</v>
      </c>
      <c r="P44" s="24" t="str">
        <f>TEXT(INT(O44),"00")</f>
        <v>01</v>
      </c>
      <c r="Q44" s="25" t="str">
        <f>TEXT((O44-P44)*60,"00")</f>
        <v>28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28</v>
      </c>
      <c r="U44" s="24" t="str">
        <f>IF(L44="",IF(G44&gt;0,"W","E"),"")</f>
        <v>W</v>
      </c>
      <c r="V44" s="44"/>
      <c r="W44" s="22">
        <f>IF(S44="due",90*(I44+K44),S44+T44/60)</f>
        <v>1.4666666666666668</v>
      </c>
      <c r="X44" s="22">
        <f>IF(R44="",W44,IF(R44="N",IF(U44="E",180+W44,180-W44),IF(U44="E",360-W44,W44)))</f>
        <v>1.4666666666666668</v>
      </c>
      <c r="Y44" s="22">
        <f>RADIANS(X44)</f>
        <v>2.5598162362583502E-2</v>
      </c>
      <c r="Z44" s="64"/>
      <c r="AA44" s="58">
        <f>-M44*COS(Y44)</f>
        <v>-16.000008701121516</v>
      </c>
      <c r="AB44" s="58">
        <f>-M44*SIN(Y44)</f>
        <v>-0.40966030325446257</v>
      </c>
      <c r="AC44" s="64"/>
      <c r="AD44" s="82">
        <f>$AA$40/$M$40*M44</f>
        <v>1.0443512095631697E-4</v>
      </c>
      <c r="AE44" s="82">
        <f>$AB$40/$M$40*M44</f>
        <v>2.3344546060542908E-4</v>
      </c>
      <c r="AF44" s="22">
        <f>AA44-AD44</f>
        <v>-16.000113136242472</v>
      </c>
      <c r="AG44" s="22">
        <f>AB44-AE44</f>
        <v>-0.40989374871506801</v>
      </c>
      <c r="AH44" s="64"/>
      <c r="AI44" s="25">
        <f>A44</f>
        <v>3</v>
      </c>
      <c r="AJ44" s="82">
        <f t="shared" si="1"/>
        <v>721077.77871759213</v>
      </c>
      <c r="AK44" s="82">
        <f t="shared" si="1"/>
        <v>461708.51766761189</v>
      </c>
      <c r="AL44" s="66"/>
      <c r="AM44" s="9" t="str">
        <f>IF(A45=0,A44&amp;" - 1",A44&amp;" - "&amp;A45)</f>
        <v>3 - 4</v>
      </c>
      <c r="AN44" s="18">
        <f>AN43+F43+F44</f>
        <v>-16.300000000046566</v>
      </c>
      <c r="AO44" s="18">
        <f>AN44*G44</f>
        <v>-6.683000000550412</v>
      </c>
      <c r="AP44" s="9" t="str">
        <f>D44&amp;","&amp;C44</f>
        <v>461708.53,721077.72</v>
      </c>
    </row>
    <row r="45" spans="1:44" s="46" customFormat="1">
      <c r="A45" s="20">
        <f>A44+1</f>
        <v>4</v>
      </c>
      <c r="B45" s="44"/>
      <c r="C45" s="60">
        <v>721061.72</v>
      </c>
      <c r="D45" s="60">
        <v>461708.12</v>
      </c>
      <c r="E45" s="79"/>
      <c r="F45" s="72">
        <f>IF(C46=0,C45-$C$42,C45-C46)</f>
        <v>0.15000000002328306</v>
      </c>
      <c r="G45" s="72">
        <f>IF(D46=0,D45-$D$42,D45-D46)</f>
        <v>21.650000000023283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21.650519624272651</v>
      </c>
      <c r="N45" s="22">
        <f>IF(F45=0,,ATAN(G45/F45))</f>
        <v>1.5638680311851305</v>
      </c>
      <c r="O45" s="22">
        <f>ABS(DEGREES(N45))</f>
        <v>89.603037902341384</v>
      </c>
      <c r="P45" s="24" t="str">
        <f>TEXT(INT(O45),"00")</f>
        <v>89</v>
      </c>
      <c r="Q45" s="25" t="str">
        <f>TEXT((O45-P45)*60,"00")</f>
        <v>36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36</v>
      </c>
      <c r="U45" s="24" t="str">
        <f>IF(L45="",IF(G45&gt;0,"W","E"),"")</f>
        <v>W</v>
      </c>
      <c r="V45" s="44"/>
      <c r="W45" s="22">
        <f>IF(S45="due",90*(I45+K45),S45+T45/60)</f>
        <v>89.6</v>
      </c>
      <c r="X45" s="22">
        <f>IF(R45="",W45,IF(R45="N",IF(U45="E",180+W45,180-W45),IF(U45="E",360-W45,W45)))</f>
        <v>89.6</v>
      </c>
      <c r="Y45" s="22">
        <f>RADIANS(X45)</f>
        <v>1.5638150097869192</v>
      </c>
      <c r="Z45" s="64"/>
      <c r="AA45" s="58">
        <f>-M45*COS(Y45)</f>
        <v>-0.15114791308317366</v>
      </c>
      <c r="AB45" s="58">
        <f>-M45*SIN(Y45)</f>
        <v>-21.649992016381571</v>
      </c>
      <c r="AC45" s="64"/>
      <c r="AD45" s="82">
        <f>$AA$40/$M$40*M45</f>
        <v>1.4127079027457333E-4</v>
      </c>
      <c r="AE45" s="82">
        <f>$AB$40/$M$40*M45</f>
        <v>3.1578480882437222E-4</v>
      </c>
      <c r="AF45" s="22">
        <f>AA45-AD45</f>
        <v>-0.15128918387344822</v>
      </c>
      <c r="AG45" s="22">
        <f>AB45-AE45</f>
        <v>-21.650307801190394</v>
      </c>
      <c r="AH45" s="64"/>
      <c r="AI45" s="25">
        <f>A45</f>
        <v>4</v>
      </c>
      <c r="AJ45" s="82">
        <f t="shared" ref="AJ45" si="2">AJ44+AF44</f>
        <v>721061.77860445587</v>
      </c>
      <c r="AK45" s="82">
        <f t="shared" ref="AK45" si="3">AK44+AG44</f>
        <v>461708.10777386319</v>
      </c>
      <c r="AL45" s="66"/>
      <c r="AM45" s="9" t="str">
        <f>IF(A46=0,A45&amp;" - 1",A45&amp;" - "&amp;A46)</f>
        <v>4 - 1</v>
      </c>
      <c r="AN45" s="18">
        <f>AN44+F44+F45</f>
        <v>-0.15000000002328306</v>
      </c>
      <c r="AO45" s="18">
        <f>AN45*G45</f>
        <v>-3.2475000005075709</v>
      </c>
      <c r="AP45" s="9" t="str">
        <f>D45&amp;","&amp;C45</f>
        <v>461708.12,721061.72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M15" sqref="M1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687.93809999692724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343.96904999846362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4.4081562193081575E-3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17013.548812294706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74.99838100941983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2.3130515794846929E-3</v>
      </c>
      <c r="AB40" s="91">
        <f>SUM(AB42:AB65536)</f>
        <v>-3.7525502854017234E-3</v>
      </c>
      <c r="AC40" s="91"/>
      <c r="AD40" s="91">
        <f>SUM(AD42:AD65536)</f>
        <v>2.3130515794846929E-3</v>
      </c>
      <c r="AE40" s="91">
        <f>SUM(AE42:AE65536)</f>
        <v>-3.752550285401723E-3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721045.61777346756</v>
      </c>
      <c r="AK40" s="92">
        <f>AK44+AG44</f>
        <v>461686.15857406275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167.05000000004657</v>
      </c>
      <c r="G41" s="72">
        <f>IF(D42=0,D41-$D$41,D41-D42)</f>
        <v>763.75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781.80545214267704</v>
      </c>
      <c r="N41" s="36">
        <f>IF(F41=0,,ATAN(G41/F41))</f>
        <v>1.3554640084519516</v>
      </c>
      <c r="O41" s="36">
        <f>ABS(DEGREES(N41))</f>
        <v>77.662366966181779</v>
      </c>
      <c r="P41" s="37" t="str">
        <f>TEXT(INT(O41),"00")</f>
        <v>77</v>
      </c>
      <c r="Q41" s="38" t="str">
        <f>TEXT((O41-P41)*60,"00")</f>
        <v>40</v>
      </c>
      <c r="R41" s="39" t="str">
        <f>IF(L41="",IF(F41&gt;0,"S","N"),"")</f>
        <v>S</v>
      </c>
      <c r="S41" s="25" t="str">
        <f>IF(L41="",IF(INT(Q41)=60,INT(P41+1),P41),"due")</f>
        <v>77</v>
      </c>
      <c r="T41" s="38" t="str">
        <f>IF(L41="",IF(INT(Q41)=60,"00",Q41),L41)</f>
        <v>40</v>
      </c>
      <c r="U41" s="40" t="str">
        <f>IF(L41="",IF(G41&gt;0,"W","E"),"")</f>
        <v>W</v>
      </c>
      <c r="V41" s="41"/>
      <c r="W41" s="22">
        <f>IF(S41="due",90*(I41+K41),S41+T41/60)</f>
        <v>77.666666666666671</v>
      </c>
      <c r="X41" s="22">
        <f>IF(R41="",W41,IF(R41="N",IF(U41="E",180+W41,180-W41),IF(U41="E",360-W41,W41)))</f>
        <v>77.666666666666671</v>
      </c>
      <c r="Y41" s="22">
        <f>RADIANS(X41)</f>
        <v>1.3555390523822628</v>
      </c>
      <c r="Z41" s="64"/>
      <c r="AA41" s="58">
        <f>-M41*COS(Y41)</f>
        <v>-166.99268472794657</v>
      </c>
      <c r="AB41" s="58">
        <f>-M41*SIN(Y41)</f>
        <v>-763.76253393798277</v>
      </c>
      <c r="AC41" s="64"/>
      <c r="AD41" s="22">
        <v>0</v>
      </c>
      <c r="AE41" s="22">
        <v>0</v>
      </c>
      <c r="AF41" s="22">
        <f t="shared" ref="AF41:AG43" si="0">AA41-AD41</f>
        <v>-166.99268472794657</v>
      </c>
      <c r="AG41" s="22">
        <f t="shared" si="0"/>
        <v>-763.76253393798277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721061.57</v>
      </c>
      <c r="D42" s="60">
        <v>461686.47</v>
      </c>
      <c r="E42" s="79"/>
      <c r="F42" s="72">
        <f>IF(C43=0,C42-$C$42,C42-C43)</f>
        <v>-0.15000000002328306</v>
      </c>
      <c r="G42" s="72">
        <f>IF(D43=0,D42-$D$42,D42-D43)</f>
        <v>-21.650000000023283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21.650519624272651</v>
      </c>
      <c r="N42" s="36">
        <f>IF(F42=0,,ATAN(G42/F42))</f>
        <v>1.5638680311851305</v>
      </c>
      <c r="O42" s="36">
        <f>ABS(DEGREES(N42))</f>
        <v>89.603037902341384</v>
      </c>
      <c r="P42" s="37" t="str">
        <f>TEXT(INT(O42),"00")</f>
        <v>89</v>
      </c>
      <c r="Q42" s="38" t="str">
        <f>TEXT((O42-P42)*60,"00")</f>
        <v>36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36</v>
      </c>
      <c r="U42" s="40" t="str">
        <f>IF(L42="",IF(G42&gt;0,"W","E"),"")</f>
        <v>E</v>
      </c>
      <c r="V42" s="44"/>
      <c r="W42" s="22">
        <f>IF(S42="due",90*(I42+K42),S42+T42/60)</f>
        <v>89.6</v>
      </c>
      <c r="X42" s="22">
        <f>IF(R42="",W42,IF(R42="N",IF(U42="E",180+W42,180-W42),IF(U42="E",360-W42,W42)))</f>
        <v>269.60000000000002</v>
      </c>
      <c r="Y42" s="22">
        <f>RADIANS(X42)</f>
        <v>4.7054076633767128</v>
      </c>
      <c r="Z42" s="64"/>
      <c r="AA42" s="58">
        <f>-M42*COS(Y42)</f>
        <v>0.15114791308316669</v>
      </c>
      <c r="AB42" s="58">
        <f>-M42*SIN(Y42)</f>
        <v>21.649992016381571</v>
      </c>
      <c r="AC42" s="64"/>
      <c r="AD42" s="82">
        <f>$AA$40/$M$40*M42</f>
        <v>6.6773132885759596E-4</v>
      </c>
      <c r="AE42" s="82">
        <f>$AB$40/$M$40*M42</f>
        <v>-1.0832855656571518E-3</v>
      </c>
      <c r="AF42" s="22">
        <f t="shared" si="0"/>
        <v>0.15048018175430911</v>
      </c>
      <c r="AG42" s="22">
        <f t="shared" si="0"/>
        <v>21.651075301947227</v>
      </c>
      <c r="AH42" s="63"/>
      <c r="AI42" s="38">
        <f>A42</f>
        <v>1</v>
      </c>
      <c r="AJ42" s="82">
        <f t="shared" ref="AJ42:AK44" si="1">AJ41+AF41</f>
        <v>721061.627315272</v>
      </c>
      <c r="AK42" s="82">
        <f t="shared" si="1"/>
        <v>461686.45746606198</v>
      </c>
      <c r="AL42" s="66"/>
      <c r="AM42" s="9" t="str">
        <f>IF(A43=0,A42&amp;" - 1",A42&amp;" - "&amp;A43)</f>
        <v>1 - 2</v>
      </c>
      <c r="AN42" s="18">
        <f>F42</f>
        <v>-0.15000000002328306</v>
      </c>
      <c r="AO42" s="18">
        <f>AN42*G42</f>
        <v>3.2475000005075709</v>
      </c>
      <c r="AP42" s="9" t="str">
        <f>D42&amp;","&amp;C42</f>
        <v>461686.47,721061.57</v>
      </c>
    </row>
    <row r="43" spans="1:44">
      <c r="A43" s="20">
        <f>A42+1</f>
        <v>2</v>
      </c>
      <c r="B43" s="44"/>
      <c r="C43" s="60">
        <v>721061.72</v>
      </c>
      <c r="D43" s="60">
        <v>461708.12</v>
      </c>
      <c r="E43" s="79"/>
      <c r="F43" s="72">
        <f>IF(C44=0,C43-$C$42,C43-C44)</f>
        <v>16.059999999939464</v>
      </c>
      <c r="G43" s="72">
        <f>IF(D44=0,D43-$D$42,D43-D44)</f>
        <v>0.69000000000232831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16.074815706503724</v>
      </c>
      <c r="N43" s="36">
        <f>IF(F43=0,,ATAN(G43/F43))</f>
        <v>4.2937479056264022E-2</v>
      </c>
      <c r="O43" s="36">
        <f>ABS(DEGREES(N43))</f>
        <v>2.4601363328552934</v>
      </c>
      <c r="P43" s="37" t="str">
        <f>TEXT(INT(O43),"00")</f>
        <v>02</v>
      </c>
      <c r="Q43" s="38" t="str">
        <f>TEXT((O43-P43)*60,"00")</f>
        <v>28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28</v>
      </c>
      <c r="U43" s="40" t="str">
        <f>IF(L43="",IF(G43&gt;0,"W","E"),"")</f>
        <v>W</v>
      </c>
      <c r="V43" s="44"/>
      <c r="W43" s="22">
        <f>IF(S43="due",90*(I43+K43),S43+T43/60)</f>
        <v>2.4666666666666668</v>
      </c>
      <c r="X43" s="22">
        <f>IF(R43="",W43,IF(R43="N",IF(U43="E",180+W43,180-W43),IF(U43="E",360-W43,W43)))</f>
        <v>2.4666666666666668</v>
      </c>
      <c r="Y43" s="22">
        <f>RADIANS(X43)</f>
        <v>4.3051454882526798E-2</v>
      </c>
      <c r="Z43" s="64"/>
      <c r="AA43" s="58">
        <f>-M43*COS(Y43)</f>
        <v>-16.059921252305887</v>
      </c>
      <c r="AB43" s="58">
        <f>-M43*SIN(Y43)</f>
        <v>-0.69183044728641974</v>
      </c>
      <c r="AC43" s="64"/>
      <c r="AD43" s="82">
        <f>$AA$40/$M$40*M43</f>
        <v>4.9576907340418092E-4</v>
      </c>
      <c r="AE43" s="82">
        <f>$AB$40/$M$40*M43</f>
        <v>-8.0430475238717799E-4</v>
      </c>
      <c r="AF43" s="22">
        <f t="shared" si="0"/>
        <v>-16.060417021379291</v>
      </c>
      <c r="AG43" s="22">
        <f t="shared" si="0"/>
        <v>-0.69102614253403261</v>
      </c>
      <c r="AH43" s="64"/>
      <c r="AI43" s="25">
        <f>A43</f>
        <v>2</v>
      </c>
      <c r="AJ43" s="82">
        <f t="shared" si="1"/>
        <v>721061.77779545379</v>
      </c>
      <c r="AK43" s="82">
        <f t="shared" si="1"/>
        <v>461708.10854136391</v>
      </c>
      <c r="AL43" s="66"/>
      <c r="AM43" s="9" t="str">
        <f>IF(A44=0,A43&amp;" - 1",A43&amp;" - "&amp;A44)</f>
        <v>2 - 3</v>
      </c>
      <c r="AN43" s="18">
        <f>AN42+F42+F43</f>
        <v>15.759999999892898</v>
      </c>
      <c r="AO43" s="18">
        <f>AN43*G43</f>
        <v>10.874399999962794</v>
      </c>
      <c r="AP43" s="9" t="str">
        <f>D43&amp;","&amp;C43</f>
        <v>461708.12,721061.72</v>
      </c>
    </row>
    <row r="44" spans="1:44" s="46" customFormat="1">
      <c r="A44" s="20">
        <f>A43+1</f>
        <v>3</v>
      </c>
      <c r="B44" s="44"/>
      <c r="C44" s="60">
        <v>721045.66</v>
      </c>
      <c r="D44" s="60">
        <v>461707.43</v>
      </c>
      <c r="E44" s="79"/>
      <c r="F44" s="72">
        <f>IF(C45=0,C44-$C$42,C44-C45)</f>
        <v>9.9999999976716936E-2</v>
      </c>
      <c r="G44" s="72">
        <f>IF(D45=0,D44-$D$42,D44-D45)</f>
        <v>21.260000000009313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21.260235182151476</v>
      </c>
      <c r="N44" s="22">
        <f>IF(F44=0,,ATAN(G44/F44))</f>
        <v>1.5660926926225962</v>
      </c>
      <c r="O44" s="22">
        <f>ABS(DEGREES(N44))</f>
        <v>89.730501613553685</v>
      </c>
      <c r="P44" s="24" t="str">
        <f>TEXT(INT(O44),"00")</f>
        <v>89</v>
      </c>
      <c r="Q44" s="25" t="str">
        <f>TEXT((O44-P44)*60,"00")</f>
        <v>44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44</v>
      </c>
      <c r="U44" s="24" t="str">
        <f>IF(L44="",IF(G44&gt;0,"W","E"),"")</f>
        <v>W</v>
      </c>
      <c r="V44" s="44"/>
      <c r="W44" s="22">
        <f>IF(S44="due",90*(I44+K44),S44+T44/60)</f>
        <v>89.733333333333334</v>
      </c>
      <c r="X44" s="22">
        <f>IF(R44="",W44,IF(R44="N",IF(U44="E",180+W44,180-W44),IF(U44="E",360-W44,W44)))</f>
        <v>89.733333333333334</v>
      </c>
      <c r="Y44" s="22">
        <f>RADIANS(X44)</f>
        <v>1.5661421154562452</v>
      </c>
      <c r="Z44" s="64"/>
      <c r="AA44" s="58">
        <f>-M44*COS(Y44)</f>
        <v>-9.8949270411638882E-2</v>
      </c>
      <c r="AB44" s="58">
        <f>-M44*SIN(Y44)</f>
        <v>-21.260004916327663</v>
      </c>
      <c r="AC44" s="64"/>
      <c r="AD44" s="82">
        <f>$AA$40/$M$40*M44</f>
        <v>6.5569442841859451E-4</v>
      </c>
      <c r="AE44" s="82">
        <f>$AB$40/$M$40*M44</f>
        <v>-1.0637576508547547E-3</v>
      </c>
      <c r="AF44" s="22">
        <f>AA44-AD44</f>
        <v>-9.9604964840057472E-2</v>
      </c>
      <c r="AG44" s="22">
        <f>AB44-AE44</f>
        <v>-21.258941158676809</v>
      </c>
      <c r="AH44" s="64"/>
      <c r="AI44" s="25">
        <f>A44</f>
        <v>3</v>
      </c>
      <c r="AJ44" s="82">
        <f t="shared" si="1"/>
        <v>721045.7173784324</v>
      </c>
      <c r="AK44" s="82">
        <f t="shared" si="1"/>
        <v>461707.4175152214</v>
      </c>
      <c r="AL44" s="66"/>
      <c r="AM44" s="9" t="str">
        <f>IF(A45=0,A44&amp;" - 1",A44&amp;" - "&amp;A45)</f>
        <v>3 - 4</v>
      </c>
      <c r="AN44" s="18">
        <f>AN43+F43+F44</f>
        <v>31.919999999809079</v>
      </c>
      <c r="AO44" s="18">
        <f>AN44*G44</f>
        <v>678.61919999623831</v>
      </c>
      <c r="AP44" s="9" t="str">
        <f>D44&amp;","&amp;C44</f>
        <v>461707.43,721045.66</v>
      </c>
    </row>
    <row r="45" spans="1:44" s="46" customFormat="1">
      <c r="A45" s="20">
        <f>A44+1</f>
        <v>4</v>
      </c>
      <c r="B45" s="44"/>
      <c r="C45" s="60">
        <v>721045.56</v>
      </c>
      <c r="D45" s="60">
        <v>461686.17</v>
      </c>
      <c r="E45" s="79"/>
      <c r="F45" s="72">
        <f>IF(C46=0,C45-$C$42,C45-C46)</f>
        <v>-16.009999999892898</v>
      </c>
      <c r="G45" s="72">
        <f>IF(D46=0,D45-$D$42,D45-D46)</f>
        <v>-0.29999999998835847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16.012810496491976</v>
      </c>
      <c r="N45" s="22">
        <f>IF(F45=0,,ATAN(G45/F45))</f>
        <v>1.8736095880070146E-2</v>
      </c>
      <c r="O45" s="22">
        <f>ABS(DEGREES(N45))</f>
        <v>1.0734992184804693</v>
      </c>
      <c r="P45" s="24" t="str">
        <f>TEXT(INT(O45),"00")</f>
        <v>01</v>
      </c>
      <c r="Q45" s="25" t="str">
        <f>TEXT((O45-P45)*60,"00")</f>
        <v>04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04</v>
      </c>
      <c r="U45" s="24" t="str">
        <f>IF(L45="",IF(G45&gt;0,"W","E"),"")</f>
        <v>E</v>
      </c>
      <c r="V45" s="44"/>
      <c r="W45" s="22">
        <f>IF(S45="due",90*(I45+K45),S45+T45/60)</f>
        <v>1.0666666666666667</v>
      </c>
      <c r="X45" s="22">
        <f>IF(R45="",W45,IF(R45="N",IF(U45="E",180+W45,180-W45),IF(U45="E",360-W45,W45)))</f>
        <v>181.06666666666666</v>
      </c>
      <c r="Y45" s="22">
        <f>RADIANS(X45)</f>
        <v>3.1602094989443992</v>
      </c>
      <c r="Z45" s="64"/>
      <c r="AA45" s="58">
        <f>-M45*COS(Y45)</f>
        <v>16.010035661213845</v>
      </c>
      <c r="AB45" s="58">
        <f>-M45*SIN(Y45)</f>
        <v>0.2980907969471111</v>
      </c>
      <c r="AC45" s="64"/>
      <c r="AD45" s="82">
        <f>$AA$40/$M$40*M45</f>
        <v>4.9385674880432137E-4</v>
      </c>
      <c r="AE45" s="82">
        <f>$AB$40/$M$40*M45</f>
        <v>-8.0120231650263876E-4</v>
      </c>
      <c r="AF45" s="22">
        <f>AA45-AD45</f>
        <v>16.009541804465041</v>
      </c>
      <c r="AG45" s="22">
        <f>AB45-AE45</f>
        <v>0.29889199926361376</v>
      </c>
      <c r="AH45" s="64"/>
      <c r="AI45" s="25">
        <f>A45</f>
        <v>4</v>
      </c>
      <c r="AJ45" s="82">
        <f t="shared" ref="AJ45" si="2">AJ44+AF44</f>
        <v>721045.61777346756</v>
      </c>
      <c r="AK45" s="82">
        <f t="shared" ref="AK45" si="3">AK44+AG44</f>
        <v>461686.15857406275</v>
      </c>
      <c r="AL45" s="66"/>
      <c r="AM45" s="9" t="str">
        <f>IF(A46=0,A45&amp;" - 1",A45&amp;" - "&amp;A46)</f>
        <v>4 - 1</v>
      </c>
      <c r="AN45" s="18">
        <f>AN44+F44+F45</f>
        <v>16.009999999892898</v>
      </c>
      <c r="AO45" s="18">
        <f>AN45*G45</f>
        <v>-4.8029999997814885</v>
      </c>
      <c r="AP45" s="9" t="str">
        <f>D45&amp;","&amp;C45</f>
        <v>461686.17,721045.56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695.85139999619003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347.92569999809501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3.4057628729318628E-3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22174.362465413386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75.52062041563876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2.5186096565432137E-3</v>
      </c>
      <c r="AB40" s="91">
        <f>SUM(AB42:AB65536)</f>
        <v>2.2925588639353123E-3</v>
      </c>
      <c r="AC40" s="91"/>
      <c r="AD40" s="91">
        <f>SUM(AD42:AD65536)</f>
        <v>2.5186096565432137E-3</v>
      </c>
      <c r="AE40" s="91">
        <f>SUM(AE42:AE65536)</f>
        <v>2.2925588639353123E-3</v>
      </c>
      <c r="AF40" s="91">
        <f>SUM(AF42:AF65536)</f>
        <v>1.1379786002407855E-15</v>
      </c>
      <c r="AG40" s="91">
        <f>SUM(AG42:AG65536)</f>
        <v>0</v>
      </c>
      <c r="AH40" s="92"/>
      <c r="AI40" s="93">
        <v>1</v>
      </c>
      <c r="AJ40" s="92">
        <f>AJ44+AF44</f>
        <v>721061.79658098589</v>
      </c>
      <c r="AK40" s="92">
        <f>AK44+AG44</f>
        <v>461664.99810610036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167.05000000004657</v>
      </c>
      <c r="G41" s="72">
        <f>IF(D42=0,D41-$D$41,D41-D42)</f>
        <v>763.75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781.80545214267704</v>
      </c>
      <c r="N41" s="36">
        <f>IF(F41=0,,ATAN(G41/F41))</f>
        <v>1.3554640084519516</v>
      </c>
      <c r="O41" s="36">
        <f>ABS(DEGREES(N41))</f>
        <v>77.662366966181779</v>
      </c>
      <c r="P41" s="37" t="str">
        <f>TEXT(INT(O41),"00")</f>
        <v>77</v>
      </c>
      <c r="Q41" s="38" t="str">
        <f>TEXT((O41-P41)*60,"00")</f>
        <v>40</v>
      </c>
      <c r="R41" s="39" t="str">
        <f>IF(L41="",IF(F41&gt;0,"S","N"),"")</f>
        <v>S</v>
      </c>
      <c r="S41" s="25" t="str">
        <f>IF(L41="",IF(INT(Q41)=60,INT(P41+1),P41),"due")</f>
        <v>77</v>
      </c>
      <c r="T41" s="38" t="str">
        <f>IF(L41="",IF(INT(Q41)=60,"00",Q41),L41)</f>
        <v>40</v>
      </c>
      <c r="U41" s="40" t="str">
        <f>IF(L41="",IF(G41&gt;0,"W","E"),"")</f>
        <v>W</v>
      </c>
      <c r="V41" s="41"/>
      <c r="W41" s="22">
        <f>IF(S41="due",90*(I41+K41),S41+T41/60)</f>
        <v>77.666666666666671</v>
      </c>
      <c r="X41" s="22">
        <f>IF(R41="",W41,IF(R41="N",IF(U41="E",180+W41,180-W41),IF(U41="E",360-W41,W41)))</f>
        <v>77.666666666666671</v>
      </c>
      <c r="Y41" s="22">
        <f>RADIANS(X41)</f>
        <v>1.3555390523822628</v>
      </c>
      <c r="Z41" s="64"/>
      <c r="AA41" s="58">
        <f>-M41*COS(Y41)</f>
        <v>-166.99268472794657</v>
      </c>
      <c r="AB41" s="58">
        <f>-M41*SIN(Y41)</f>
        <v>-763.76253393798277</v>
      </c>
      <c r="AC41" s="64"/>
      <c r="AD41" s="22">
        <v>0</v>
      </c>
      <c r="AE41" s="22">
        <v>0</v>
      </c>
      <c r="AF41" s="22">
        <f t="shared" ref="AF41:AG43" si="0">AA41-AD41</f>
        <v>-166.99268472794657</v>
      </c>
      <c r="AG41" s="22">
        <f t="shared" si="0"/>
        <v>-763.76253393798277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721061.57</v>
      </c>
      <c r="D42" s="60">
        <v>461686.47</v>
      </c>
      <c r="E42" s="79"/>
      <c r="F42" s="72">
        <f>IF(C43=0,C42-$C$42,C42-C43)</f>
        <v>16.009999999892898</v>
      </c>
      <c r="G42" s="72">
        <f>IF(D43=0,D42-$D$42,D42-D43)</f>
        <v>0.29999999998835847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16.012810496491976</v>
      </c>
      <c r="N42" s="36">
        <f>IF(F42=0,,ATAN(G42/F42))</f>
        <v>1.8736095880070146E-2</v>
      </c>
      <c r="O42" s="36">
        <f>ABS(DEGREES(N42))</f>
        <v>1.0734992184804693</v>
      </c>
      <c r="P42" s="37" t="str">
        <f>TEXT(INT(O42),"00")</f>
        <v>01</v>
      </c>
      <c r="Q42" s="38" t="str">
        <f>TEXT((O42-P42)*60,"00")</f>
        <v>04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04</v>
      </c>
      <c r="U42" s="40" t="str">
        <f>IF(L42="",IF(G42&gt;0,"W","E"),"")</f>
        <v>W</v>
      </c>
      <c r="V42" s="44"/>
      <c r="W42" s="22">
        <f>IF(S42="due",90*(I42+K42),S42+T42/60)</f>
        <v>1.0666666666666667</v>
      </c>
      <c r="X42" s="22">
        <f>IF(R42="",W42,IF(R42="N",IF(U42="E",180+W42,180-W42),IF(U42="E",360-W42,W42)))</f>
        <v>1.0666666666666667</v>
      </c>
      <c r="Y42" s="22">
        <f>RADIANS(X42)</f>
        <v>1.8616845354606181E-2</v>
      </c>
      <c r="Z42" s="64"/>
      <c r="AA42" s="58">
        <f>-M42*COS(Y42)</f>
        <v>-16.010035661213845</v>
      </c>
      <c r="AB42" s="58">
        <f>-M42*SIN(Y42)</f>
        <v>-0.29809079694711499</v>
      </c>
      <c r="AC42" s="64"/>
      <c r="AD42" s="82">
        <f>$AA$40/$M$40*M42</f>
        <v>5.3402658668452502E-4</v>
      </c>
      <c r="AE42" s="82">
        <f>$AB$40/$M$40*M42</f>
        <v>4.8609651825168456E-4</v>
      </c>
      <c r="AF42" s="22">
        <f t="shared" si="0"/>
        <v>-16.01056968780053</v>
      </c>
      <c r="AG42" s="22">
        <f t="shared" si="0"/>
        <v>-0.2985768934653667</v>
      </c>
      <c r="AH42" s="63"/>
      <c r="AI42" s="38">
        <f>A42</f>
        <v>1</v>
      </c>
      <c r="AJ42" s="82">
        <f t="shared" ref="AJ42:AK44" si="1">AJ41+AF41</f>
        <v>721061.627315272</v>
      </c>
      <c r="AK42" s="82">
        <f t="shared" si="1"/>
        <v>461686.45746606198</v>
      </c>
      <c r="AL42" s="66"/>
      <c r="AM42" s="9" t="str">
        <f>IF(A43=0,A42&amp;" - 1",A42&amp;" - "&amp;A43)</f>
        <v>1 - 2</v>
      </c>
      <c r="AN42" s="18">
        <f>F42</f>
        <v>16.009999999892898</v>
      </c>
      <c r="AO42" s="18">
        <f>AN42*G42</f>
        <v>4.8029999997814885</v>
      </c>
      <c r="AP42" s="9" t="str">
        <f>D42&amp;","&amp;C42</f>
        <v>461686.47,721061.57</v>
      </c>
    </row>
    <row r="43" spans="1:44">
      <c r="A43" s="20">
        <f>A42+1</f>
        <v>2</v>
      </c>
      <c r="B43" s="44"/>
      <c r="C43" s="60">
        <v>721045.56</v>
      </c>
      <c r="D43" s="60">
        <v>461686.17</v>
      </c>
      <c r="E43" s="79"/>
      <c r="F43" s="72">
        <f>IF(C44=0,C43-$C$42,C43-C44)</f>
        <v>-0.22999999998137355</v>
      </c>
      <c r="G43" s="72">
        <f>IF(D44=0,D43-$D$42,D43-D44)</f>
        <v>22.070000000006985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22.071198426916009</v>
      </c>
      <c r="N43" s="36">
        <f>IF(F43=0,,ATAN(G43/F43))</f>
        <v>-1.5603753175462438</v>
      </c>
      <c r="O43" s="36">
        <f>ABS(DEGREES(N43))</f>
        <v>89.402920151785395</v>
      </c>
      <c r="P43" s="37" t="str">
        <f>TEXT(INT(O43),"00")</f>
        <v>89</v>
      </c>
      <c r="Q43" s="38" t="str">
        <f>TEXT((O43-P43)*60,"00")</f>
        <v>24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24</v>
      </c>
      <c r="U43" s="40" t="str">
        <f>IF(L43="",IF(G43&gt;0,"W","E"),"")</f>
        <v>W</v>
      </c>
      <c r="V43" s="44"/>
      <c r="W43" s="22">
        <f>IF(S43="due",90*(I43+K43),S43+T43/60)</f>
        <v>89.4</v>
      </c>
      <c r="X43" s="22">
        <f>IF(R43="",W43,IF(R43="N",IF(U43="E",180+W43,180-W43),IF(U43="E",360-W43,W43)))</f>
        <v>90.6</v>
      </c>
      <c r="Y43" s="22">
        <f>RADIANS(X43)</f>
        <v>1.5812683023068625</v>
      </c>
      <c r="Z43" s="64"/>
      <c r="AA43" s="58">
        <f>-M43*COS(Y43)</f>
        <v>0.23112482511348717</v>
      </c>
      <c r="AB43" s="58">
        <f>-M43*SIN(Y43)</f>
        <v>-22.069988249102355</v>
      </c>
      <c r="AC43" s="64"/>
      <c r="AD43" s="82">
        <f>$AA$40/$M$40*M43</f>
        <v>7.360735807461768E-4</v>
      </c>
      <c r="AE43" s="82">
        <f>$AB$40/$M$40*M43</f>
        <v>6.7000934728580835E-4</v>
      </c>
      <c r="AF43" s="22">
        <f t="shared" si="0"/>
        <v>0.23038875153274099</v>
      </c>
      <c r="AG43" s="22">
        <f t="shared" si="0"/>
        <v>-22.07065825844964</v>
      </c>
      <c r="AH43" s="64"/>
      <c r="AI43" s="25">
        <f>A43</f>
        <v>2</v>
      </c>
      <c r="AJ43" s="82">
        <f t="shared" si="1"/>
        <v>721045.61674558418</v>
      </c>
      <c r="AK43" s="82">
        <f t="shared" si="1"/>
        <v>461686.15888916852</v>
      </c>
      <c r="AL43" s="66"/>
      <c r="AM43" s="9" t="str">
        <f>IF(A44=0,A43&amp;" - 1",A43&amp;" - "&amp;A44)</f>
        <v>2 - 3</v>
      </c>
      <c r="AN43" s="18">
        <f>AN42+F42+F43</f>
        <v>31.789999999804422</v>
      </c>
      <c r="AO43" s="18">
        <f>AN43*G43</f>
        <v>701.60529999590563</v>
      </c>
      <c r="AP43" s="9" t="str">
        <f>D43&amp;","&amp;C43</f>
        <v>461686.17,721045.56</v>
      </c>
    </row>
    <row r="44" spans="1:44" s="46" customFormat="1">
      <c r="A44" s="20">
        <f>A43+1</f>
        <v>3</v>
      </c>
      <c r="B44" s="44"/>
      <c r="C44" s="60">
        <v>721045.79</v>
      </c>
      <c r="D44" s="60">
        <v>461664.1</v>
      </c>
      <c r="E44" s="79"/>
      <c r="F44" s="72">
        <f>IF(C45=0,C44-$C$42,C44-C45)</f>
        <v>-15.949999999953434</v>
      </c>
      <c r="G44" s="72">
        <f>IF(D45=0,D44-$D$42,D44-D45)</f>
        <v>-0.91000000003259629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15.975938157071523</v>
      </c>
      <c r="N44" s="22">
        <f>IF(F44=0,,ATAN(G44/F44))</f>
        <v>5.6991507853738486E-2</v>
      </c>
      <c r="O44" s="22">
        <f>ABS(DEGREES(N44))</f>
        <v>3.2653728681058998</v>
      </c>
      <c r="P44" s="24" t="str">
        <f>TEXT(INT(O44),"00")</f>
        <v>03</v>
      </c>
      <c r="Q44" s="25" t="str">
        <f>TEXT((O44-P44)*60,"00")</f>
        <v>16</v>
      </c>
      <c r="R44" s="23" t="str">
        <f>IF(L44="",IF(F44&gt;0,"S","N"),"")</f>
        <v>N</v>
      </c>
      <c r="S44" s="25" t="str">
        <f>IF(L44="",IF(INT(Q44)=60,INT(P44+1),P44),"due")</f>
        <v>03</v>
      </c>
      <c r="T44" s="25" t="str">
        <f>IF(L44="",IF(INT(Q44)=60,"00",Q44),L44)</f>
        <v>16</v>
      </c>
      <c r="U44" s="24" t="str">
        <f>IF(L44="",IF(G44&gt;0,"W","E"),"")</f>
        <v>E</v>
      </c>
      <c r="V44" s="44"/>
      <c r="W44" s="22">
        <f>IF(S44="due",90*(I44+K44),S44+T44/60)</f>
        <v>3.2666666666666666</v>
      </c>
      <c r="X44" s="22">
        <f>IF(R44="",W44,IF(R44="N",IF(U44="E",180+W44,180-W44),IF(U44="E",360-W44,W44)))</f>
        <v>183.26666666666668</v>
      </c>
      <c r="Y44" s="22">
        <f>RADIANS(X44)</f>
        <v>3.1986067424882747</v>
      </c>
      <c r="Z44" s="64"/>
      <c r="AA44" s="58">
        <f>-M44*COS(Y44)</f>
        <v>15.949979447136238</v>
      </c>
      <c r="AB44" s="58">
        <f>-M44*SIN(Y44)</f>
        <v>0.910360167464209</v>
      </c>
      <c r="AC44" s="64"/>
      <c r="AD44" s="82">
        <f>$AA$40/$M$40*M44</f>
        <v>5.3279689564633454E-4</v>
      </c>
      <c r="AE44" s="82">
        <f>$AB$40/$M$40*M44</f>
        <v>4.8497719470657653E-4</v>
      </c>
      <c r="AF44" s="22">
        <f>AA44-AD44</f>
        <v>15.949446650240592</v>
      </c>
      <c r="AG44" s="22">
        <f>AB44-AE44</f>
        <v>0.90987519026950248</v>
      </c>
      <c r="AH44" s="64"/>
      <c r="AI44" s="25">
        <f>A44</f>
        <v>3</v>
      </c>
      <c r="AJ44" s="82">
        <f t="shared" si="1"/>
        <v>721045.84713433567</v>
      </c>
      <c r="AK44" s="82">
        <f t="shared" si="1"/>
        <v>461664.08823091007</v>
      </c>
      <c r="AL44" s="66"/>
      <c r="AM44" s="9" t="str">
        <f>IF(A45=0,A44&amp;" - 1",A44&amp;" - "&amp;A45)</f>
        <v>3 - 4</v>
      </c>
      <c r="AN44" s="18">
        <f>AN43+F43+F44</f>
        <v>15.609999999869615</v>
      </c>
      <c r="AO44" s="18">
        <f>AN44*G44</f>
        <v>-14.205100000390178</v>
      </c>
      <c r="AP44" s="9" t="str">
        <f>D44&amp;","&amp;C44</f>
        <v>461664.1,721045.79</v>
      </c>
    </row>
    <row r="45" spans="1:44" s="46" customFormat="1">
      <c r="A45" s="20">
        <f>A44+1</f>
        <v>4</v>
      </c>
      <c r="B45" s="44"/>
      <c r="C45" s="60">
        <v>721061.74</v>
      </c>
      <c r="D45" s="60">
        <v>461665.01</v>
      </c>
      <c r="E45" s="79"/>
      <c r="F45" s="72">
        <f>IF(C46=0,C45-$C$42,C45-C46)</f>
        <v>0.17000000004190952</v>
      </c>
      <c r="G45" s="72">
        <f>IF(D46=0,D45-$D$42,D45-D46)</f>
        <v>-21.459999999962747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21.460673335159253</v>
      </c>
      <c r="N45" s="22">
        <f>IF(F45=0,,ATAN(G45/F45))</f>
        <v>-1.5628747776737084</v>
      </c>
      <c r="O45" s="22">
        <f>ABS(DEGREES(N45))</f>
        <v>89.546128668150359</v>
      </c>
      <c r="P45" s="24" t="str">
        <f>TEXT(INT(O45),"00")</f>
        <v>89</v>
      </c>
      <c r="Q45" s="25" t="str">
        <f>TEXT((O45-P45)*60,"00")</f>
        <v>33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33</v>
      </c>
      <c r="U45" s="24" t="str">
        <f>IF(L45="",IF(G45&gt;0,"W","E"),"")</f>
        <v>E</v>
      </c>
      <c r="V45" s="44"/>
      <c r="W45" s="22">
        <f>IF(S45="due",90*(I45+K45),S45+T45/60)</f>
        <v>89.55</v>
      </c>
      <c r="X45" s="22">
        <f>IF(R45="",W45,IF(R45="N",IF(U45="E",180+W45,180-W45),IF(U45="E",360-W45,W45)))</f>
        <v>270.45</v>
      </c>
      <c r="Y45" s="22">
        <f>RADIANS(X45)</f>
        <v>4.7202429620186637</v>
      </c>
      <c r="Z45" s="64"/>
      <c r="AA45" s="58">
        <f>-M45*COS(Y45)</f>
        <v>-0.16855000137933646</v>
      </c>
      <c r="AB45" s="58">
        <f>-M45*SIN(Y45)</f>
        <v>21.460011437449197</v>
      </c>
      <c r="AC45" s="64"/>
      <c r="AD45" s="82">
        <f>$AA$40/$M$40*M45</f>
        <v>7.1571259346617721E-4</v>
      </c>
      <c r="AE45" s="82">
        <f>$AB$40/$M$40*M45</f>
        <v>6.5147580369124289E-4</v>
      </c>
      <c r="AF45" s="22">
        <f>AA45-AD45</f>
        <v>-0.16926571397280263</v>
      </c>
      <c r="AG45" s="22">
        <f>AB45-AE45</f>
        <v>21.459359961645504</v>
      </c>
      <c r="AH45" s="64"/>
      <c r="AI45" s="25">
        <f>A45</f>
        <v>4</v>
      </c>
      <c r="AJ45" s="82">
        <f t="shared" ref="AJ45" si="2">AJ44+AF44</f>
        <v>721061.79658098589</v>
      </c>
      <c r="AK45" s="82">
        <f t="shared" ref="AK45" si="3">AK44+AG44</f>
        <v>461664.99810610036</v>
      </c>
      <c r="AL45" s="66"/>
      <c r="AM45" s="9" t="str">
        <f>IF(A46=0,A45&amp;" - 1",A45&amp;" - "&amp;A46)</f>
        <v>4 - 1</v>
      </c>
      <c r="AN45" s="18">
        <f>AN44+F44+F45</f>
        <v>-0.17000000004190952</v>
      </c>
      <c r="AO45" s="18">
        <f>AN45*G45</f>
        <v>3.6482000008930453</v>
      </c>
      <c r="AP45" s="9" t="str">
        <f>D45&amp;","&amp;C45</f>
        <v>461665.01,721061.74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689.28000000275608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344.64000000137804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2.3139467334806134E-3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32455.202145159488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75.099608988244796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-1.7051534355552178E-3</v>
      </c>
      <c r="AB40" s="91">
        <f>SUM(AB42:AB65536)</f>
        <v>-1.5642254462192584E-3</v>
      </c>
      <c r="AC40" s="91"/>
      <c r="AD40" s="91">
        <f>SUM(AD42:AD65536)</f>
        <v>-1.7051534355552178E-3</v>
      </c>
      <c r="AE40" s="91">
        <f>SUM(AE42:AE65536)</f>
        <v>-1.5642254462192584E-3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721045.44896723842</v>
      </c>
      <c r="AK40" s="92">
        <f>AK44+AG44</f>
        <v>461686.19859584392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199.04000000003725</v>
      </c>
      <c r="G41" s="72">
        <f>IF(D42=0,D41-$D$41,D41-D42)</f>
        <v>764.57999999995809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790.06297090798444</v>
      </c>
      <c r="N41" s="36">
        <f>IF(F41=0,,ATAN(G41/F41))</f>
        <v>1.3161229996980273</v>
      </c>
      <c r="O41" s="36">
        <f>ABS(DEGREES(N41))</f>
        <v>75.408293202794681</v>
      </c>
      <c r="P41" s="37" t="str">
        <f>TEXT(INT(O41),"00")</f>
        <v>75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75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75.400000000000006</v>
      </c>
      <c r="X41" s="22">
        <f>IF(R41="",W41,IF(R41="N",IF(U41="E",180+W41,180-W41),IF(U41="E",360-W41,W41)))</f>
        <v>75.400000000000006</v>
      </c>
      <c r="Y41" s="22">
        <f>RADIANS(X41)</f>
        <v>1.3159782560037245</v>
      </c>
      <c r="Z41" s="64"/>
      <c r="AA41" s="58">
        <f>-M41*COS(Y41)</f>
        <v>-199.15066604842337</v>
      </c>
      <c r="AB41" s="58">
        <f>-M41*SIN(Y41)</f>
        <v>-764.55118220588736</v>
      </c>
      <c r="AC41" s="64"/>
      <c r="AD41" s="22">
        <v>0</v>
      </c>
      <c r="AE41" s="22">
        <v>0</v>
      </c>
      <c r="AF41" s="22">
        <f t="shared" ref="AF41:AG43" si="0">AA41-AD41</f>
        <v>-199.15066604842337</v>
      </c>
      <c r="AG41" s="22">
        <f t="shared" si="0"/>
        <v>-764.55118220588736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721029.58</v>
      </c>
      <c r="D42" s="60">
        <v>461685.64</v>
      </c>
      <c r="E42" s="79"/>
      <c r="F42" s="72">
        <f>IF(C43=0,C42-$C$42,C42-C43)</f>
        <v>-0.19000000006053597</v>
      </c>
      <c r="G42" s="72">
        <f>IF(D43=0,D42-$D$42,D42-D43)</f>
        <v>21.010000000009313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21.010859097152938</v>
      </c>
      <c r="N42" s="36">
        <f>IF(F42=0,,ATAN(G42/F42))</f>
        <v>-1.5617532605969298</v>
      </c>
      <c r="O42" s="36">
        <f>ABS(DEGREES(N42))</f>
        <v>89.481870472999091</v>
      </c>
      <c r="P42" s="37" t="str">
        <f>TEXT(INT(O42),"00")</f>
        <v>89</v>
      </c>
      <c r="Q42" s="38" t="str">
        <f>TEXT((O42-P42)*60,"00")</f>
        <v>29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29</v>
      </c>
      <c r="U42" s="40" t="str">
        <f>IF(L42="",IF(G42&gt;0,"W","E"),"")</f>
        <v>W</v>
      </c>
      <c r="V42" s="44"/>
      <c r="W42" s="22">
        <f>IF(S42="due",90*(I42+K42),S42+T42/60)</f>
        <v>89.483333333333334</v>
      </c>
      <c r="X42" s="22">
        <f>IF(R42="",W42,IF(R42="N",IF(U42="E",180+W42,180-W42),IF(U42="E",360-W42,W42)))</f>
        <v>90.516666666666666</v>
      </c>
      <c r="Y42" s="22">
        <f>RADIANS(X42)</f>
        <v>1.579813861263534</v>
      </c>
      <c r="Z42" s="64"/>
      <c r="AA42" s="58">
        <f>-M42*COS(Y42)</f>
        <v>0.18946357836545297</v>
      </c>
      <c r="AB42" s="58">
        <f>-M42*SIN(Y42)</f>
        <v>-21.01000484419</v>
      </c>
      <c r="AC42" s="64"/>
      <c r="AD42" s="82">
        <f>$AA$40/$M$40*M42</f>
        <v>-4.770562597614167E-4</v>
      </c>
      <c r="AE42" s="82">
        <f>$AB$40/$M$40*M42</f>
        <v>-4.3762838301646058E-4</v>
      </c>
      <c r="AF42" s="22">
        <f t="shared" si="0"/>
        <v>0.18994063462521438</v>
      </c>
      <c r="AG42" s="22">
        <f t="shared" si="0"/>
        <v>-21.009567215806985</v>
      </c>
      <c r="AH42" s="63"/>
      <c r="AI42" s="38">
        <f>A42</f>
        <v>1</v>
      </c>
      <c r="AJ42" s="82">
        <f t="shared" ref="AJ42:AK44" si="1">AJ41+AF41</f>
        <v>721029.46933395159</v>
      </c>
      <c r="AK42" s="82">
        <f t="shared" si="1"/>
        <v>461685.66881779407</v>
      </c>
      <c r="AL42" s="66"/>
      <c r="AM42" s="9" t="str">
        <f>IF(A43=0,A42&amp;" - 1",A42&amp;" - "&amp;A43)</f>
        <v>1 - 2</v>
      </c>
      <c r="AN42" s="18">
        <f>F42</f>
        <v>-0.19000000006053597</v>
      </c>
      <c r="AO42" s="18">
        <f>AN42*G42</f>
        <v>-3.9919000012736303</v>
      </c>
      <c r="AP42" s="9" t="str">
        <f>D42&amp;","&amp;C42</f>
        <v>461685.64,721029.58</v>
      </c>
    </row>
    <row r="43" spans="1:44">
      <c r="A43" s="20">
        <f>A42+1</f>
        <v>2</v>
      </c>
      <c r="B43" s="44"/>
      <c r="C43" s="60">
        <v>721029.77</v>
      </c>
      <c r="D43" s="60">
        <v>461664.63</v>
      </c>
      <c r="E43" s="79"/>
      <c r="F43" s="72">
        <f>IF(C44=0,C43-$C$42,C43-C44)</f>
        <v>-16.020000000018626</v>
      </c>
      <c r="G43" s="72">
        <f>IF(D44=0,D43-$D$42,D43-D44)</f>
        <v>0.53000000002793968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16.028764768397668</v>
      </c>
      <c r="N43" s="36">
        <f>IF(F43=0,,ATAN(G43/F43))</f>
        <v>-3.3071583044518231E-2</v>
      </c>
      <c r="O43" s="36">
        <f>ABS(DEGREES(N43))</f>
        <v>1.8948621302673083</v>
      </c>
      <c r="P43" s="37" t="str">
        <f>TEXT(INT(O43),"00")</f>
        <v>01</v>
      </c>
      <c r="Q43" s="38" t="str">
        <f>TEXT((O43-P43)*60,"00")</f>
        <v>54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54</v>
      </c>
      <c r="U43" s="40" t="str">
        <f>IF(L43="",IF(G43&gt;0,"W","E"),"")</f>
        <v>W</v>
      </c>
      <c r="V43" s="44"/>
      <c r="W43" s="22">
        <f>IF(S43="due",90*(I43+K43),S43+T43/60)</f>
        <v>1.9</v>
      </c>
      <c r="X43" s="22">
        <f>IF(R43="",W43,IF(R43="N",IF(U43="E",180+W43,180-W43),IF(U43="E",360-W43,W43)))</f>
        <v>178.1</v>
      </c>
      <c r="Y43" s="22">
        <f>RADIANS(X43)</f>
        <v>3.1084313978019007</v>
      </c>
      <c r="Z43" s="64"/>
      <c r="AA43" s="58">
        <f>-M43*COS(Y43)</f>
        <v>16.019952409054678</v>
      </c>
      <c r="AB43" s="58">
        <f>-M43*SIN(Y43)</f>
        <v>-0.53143655524395428</v>
      </c>
      <c r="AC43" s="64"/>
      <c r="AD43" s="82">
        <f>$AA$40/$M$40*M43</f>
        <v>-3.6393669262403043E-4</v>
      </c>
      <c r="AE43" s="82">
        <f>$AB$40/$M$40*M43</f>
        <v>-3.338579529237621E-4</v>
      </c>
      <c r="AF43" s="22">
        <f t="shared" si="0"/>
        <v>16.020316345747304</v>
      </c>
      <c r="AG43" s="22">
        <f t="shared" si="0"/>
        <v>-0.53110269729103055</v>
      </c>
      <c r="AH43" s="64"/>
      <c r="AI43" s="25">
        <f>A43</f>
        <v>2</v>
      </c>
      <c r="AJ43" s="82">
        <f t="shared" si="1"/>
        <v>721029.65927458624</v>
      </c>
      <c r="AK43" s="82">
        <f t="shared" si="1"/>
        <v>461664.65925057826</v>
      </c>
      <c r="AL43" s="66"/>
      <c r="AM43" s="9" t="str">
        <f>IF(A44=0,A43&amp;" - 1",A43&amp;" - "&amp;A44)</f>
        <v>2 - 3</v>
      </c>
      <c r="AN43" s="18">
        <f>AN42+F42+F43</f>
        <v>-16.400000000139698</v>
      </c>
      <c r="AO43" s="18">
        <f>AN43*G43</f>
        <v>-8.69200000053225</v>
      </c>
      <c r="AP43" s="9" t="str">
        <f>D43&amp;","&amp;C43</f>
        <v>461664.63,721029.77</v>
      </c>
    </row>
    <row r="44" spans="1:44" s="46" customFormat="1">
      <c r="A44" s="20">
        <f>A43+1</f>
        <v>3</v>
      </c>
      <c r="B44" s="44"/>
      <c r="C44" s="60">
        <v>721045.79</v>
      </c>
      <c r="D44" s="60">
        <v>461664.1</v>
      </c>
      <c r="E44" s="79"/>
      <c r="F44" s="72">
        <f>IF(C45=0,C44-$C$42,C44-C45)</f>
        <v>0.22999999998137355</v>
      </c>
      <c r="G44" s="72">
        <f>IF(D45=0,D44-$D$42,D44-D45)</f>
        <v>-22.070000000006985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22.071198426916009</v>
      </c>
      <c r="N44" s="22">
        <f>IF(F44=0,,ATAN(G44/F44))</f>
        <v>-1.5603753175462438</v>
      </c>
      <c r="O44" s="22">
        <f>ABS(DEGREES(N44))</f>
        <v>89.402920151785395</v>
      </c>
      <c r="P44" s="24" t="str">
        <f>TEXT(INT(O44),"00")</f>
        <v>89</v>
      </c>
      <c r="Q44" s="25" t="str">
        <f>TEXT((O44-P44)*60,"00")</f>
        <v>24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24</v>
      </c>
      <c r="U44" s="24" t="str">
        <f>IF(L44="",IF(G44&gt;0,"W","E"),"")</f>
        <v>E</v>
      </c>
      <c r="V44" s="44"/>
      <c r="W44" s="22">
        <f>IF(S44="due",90*(I44+K44),S44+T44/60)</f>
        <v>89.4</v>
      </c>
      <c r="X44" s="22">
        <f>IF(R44="",W44,IF(R44="N",IF(U44="E",180+W44,180-W44),IF(U44="E",360-W44,W44)))</f>
        <v>270.60000000000002</v>
      </c>
      <c r="Y44" s="22">
        <f>RADIANS(X44)</f>
        <v>4.7228609558966559</v>
      </c>
      <c r="Z44" s="64"/>
      <c r="AA44" s="58">
        <f>-M44*COS(Y44)</f>
        <v>-0.23112482511348936</v>
      </c>
      <c r="AB44" s="58">
        <f>-M44*SIN(Y44)</f>
        <v>22.069988249102355</v>
      </c>
      <c r="AC44" s="64"/>
      <c r="AD44" s="82">
        <f>$AA$40/$M$40*M44</f>
        <v>-5.0113150163495063E-4</v>
      </c>
      <c r="AE44" s="82">
        <f>$AB$40/$M$40*M44</f>
        <v>-4.5971384768914733E-4</v>
      </c>
      <c r="AF44" s="22">
        <f>AA44-AD44</f>
        <v>-0.23062369361185442</v>
      </c>
      <c r="AG44" s="22">
        <f>AB44-AE44</f>
        <v>22.070447962950045</v>
      </c>
      <c r="AH44" s="64"/>
      <c r="AI44" s="25">
        <f>A44</f>
        <v>3</v>
      </c>
      <c r="AJ44" s="82">
        <f t="shared" si="1"/>
        <v>721045.67959093198</v>
      </c>
      <c r="AK44" s="82">
        <f t="shared" si="1"/>
        <v>461664.12814788095</v>
      </c>
      <c r="AL44" s="66"/>
      <c r="AM44" s="9" t="str">
        <f>IF(A45=0,A44&amp;" - 1",A44&amp;" - "&amp;A45)</f>
        <v>3 - 4</v>
      </c>
      <c r="AN44" s="18">
        <f>AN43+F43+F44</f>
        <v>-32.190000000176951</v>
      </c>
      <c r="AO44" s="18">
        <f>AN44*G44</f>
        <v>710.43330000413016</v>
      </c>
      <c r="AP44" s="9" t="str">
        <f>D44&amp;","&amp;C44</f>
        <v>461664.1,721045.79</v>
      </c>
    </row>
    <row r="45" spans="1:44" s="46" customFormat="1">
      <c r="A45" s="20">
        <f>A44+1</f>
        <v>4</v>
      </c>
      <c r="B45" s="44"/>
      <c r="C45" s="60">
        <v>721045.56</v>
      </c>
      <c r="D45" s="60">
        <v>461686.17</v>
      </c>
      <c r="E45" s="79"/>
      <c r="F45" s="72">
        <f>IF(C46=0,C45-$C$42,C45-C46)</f>
        <v>15.980000000097789</v>
      </c>
      <c r="G45" s="72">
        <f>IF(D46=0,D45-$D$42,D45-D46)</f>
        <v>0.52999999996973202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15.988786695778177</v>
      </c>
      <c r="N45" s="22">
        <f>IF(F45=0,,ATAN(G45/F45))</f>
        <v>3.3154304901929013E-2</v>
      </c>
      <c r="O45" s="22">
        <f>ABS(DEGREES(N45))</f>
        <v>1.8996017435704291</v>
      </c>
      <c r="P45" s="24" t="str">
        <f>TEXT(INT(O45),"00")</f>
        <v>01</v>
      </c>
      <c r="Q45" s="25" t="str">
        <f>TEXT((O45-P45)*60,"00")</f>
        <v>54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54</v>
      </c>
      <c r="U45" s="24" t="str">
        <f>IF(L45="",IF(G45&gt;0,"W","E"),"")</f>
        <v>W</v>
      </c>
      <c r="V45" s="44"/>
      <c r="W45" s="22">
        <f>IF(S45="due",90*(I45+K45),S45+T45/60)</f>
        <v>1.9</v>
      </c>
      <c r="X45" s="22">
        <f>IF(R45="",W45,IF(R45="N",IF(U45="E",180+W45,180-W45),IF(U45="E",360-W45,W45)))</f>
        <v>1.9</v>
      </c>
      <c r="Y45" s="22">
        <f>RADIANS(X45)</f>
        <v>3.3161255787892259E-2</v>
      </c>
      <c r="Z45" s="64"/>
      <c r="AA45" s="58">
        <f>-M45*COS(Y45)</f>
        <v>-15.979996315742195</v>
      </c>
      <c r="AB45" s="58">
        <f>-M45*SIN(Y45)</f>
        <v>-0.53011107511462108</v>
      </c>
      <c r="AC45" s="64"/>
      <c r="AD45" s="82">
        <f>$AA$40/$M$40*M45</f>
        <v>-3.6302898153481994E-4</v>
      </c>
      <c r="AE45" s="82">
        <f>$AB$40/$M$40*M45</f>
        <v>-3.3302526258988834E-4</v>
      </c>
      <c r="AF45" s="22">
        <f>AA45-AD45</f>
        <v>-15.979633286760659</v>
      </c>
      <c r="AG45" s="22">
        <f>AB45-AE45</f>
        <v>-0.52977804985203114</v>
      </c>
      <c r="AH45" s="64"/>
      <c r="AI45" s="25">
        <f>A45</f>
        <v>4</v>
      </c>
      <c r="AJ45" s="82">
        <f t="shared" ref="AJ45" si="2">AJ44+AF44</f>
        <v>721045.44896723842</v>
      </c>
      <c r="AK45" s="82">
        <f t="shared" ref="AK45" si="3">AK44+AG44</f>
        <v>461686.19859584392</v>
      </c>
      <c r="AL45" s="66"/>
      <c r="AM45" s="9" t="str">
        <f>IF(A46=0,A45&amp;" - 1",A45&amp;" - "&amp;A46)</f>
        <v>4 - 1</v>
      </c>
      <c r="AN45" s="18">
        <f>AN44+F44+F45</f>
        <v>-15.980000000097789</v>
      </c>
      <c r="AO45" s="18">
        <f>AN45*G45</f>
        <v>-8.4693999995681466</v>
      </c>
      <c r="AP45" s="9" t="str">
        <f>D45&amp;","&amp;C45</f>
        <v>461686.17,721045.56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681.23610000436827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340.61805000218413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3.1089856404438172E-3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23999.568333533978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74.614313325807288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-3.0632926393484028E-3</v>
      </c>
      <c r="AB40" s="91">
        <f>SUM(AB42:AB65536)</f>
        <v>5.3106489076171215E-4</v>
      </c>
      <c r="AC40" s="91"/>
      <c r="AD40" s="91">
        <f>SUM(AD42:AD65536)</f>
        <v>-3.0632926393484028E-3</v>
      </c>
      <c r="AE40" s="91">
        <f>SUM(AE42:AE65536)</f>
        <v>5.3106489076171215E-4</v>
      </c>
      <c r="AF40" s="91">
        <f>SUM(AF42:AF65536)</f>
        <v>-1.8318679906315083E-15</v>
      </c>
      <c r="AG40" s="91">
        <f>SUM(AG42:AG65536)</f>
        <v>0</v>
      </c>
      <c r="AH40" s="92"/>
      <c r="AI40" s="93">
        <v>1</v>
      </c>
      <c r="AJ40" s="92">
        <f>AJ44+AF44</f>
        <v>721029.58045452018</v>
      </c>
      <c r="AK40" s="92">
        <f>AK44+AG44</f>
        <v>461707.05895966658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199.04000000003725</v>
      </c>
      <c r="G41" s="72">
        <f>IF(D42=0,D41-$D$41,D41-D42)</f>
        <v>764.57999999995809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790.06297090798444</v>
      </c>
      <c r="N41" s="36">
        <f>IF(F41=0,,ATAN(G41/F41))</f>
        <v>1.3161229996980273</v>
      </c>
      <c r="O41" s="36">
        <f>ABS(DEGREES(N41))</f>
        <v>75.408293202794681</v>
      </c>
      <c r="P41" s="37" t="str">
        <f>TEXT(INT(O41),"00")</f>
        <v>75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75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75.400000000000006</v>
      </c>
      <c r="X41" s="22">
        <f>IF(R41="",W41,IF(R41="N",IF(U41="E",180+W41,180-W41),IF(U41="E",360-W41,W41)))</f>
        <v>75.400000000000006</v>
      </c>
      <c r="Y41" s="22">
        <f>RADIANS(X41)</f>
        <v>1.3159782560037245</v>
      </c>
      <c r="Z41" s="64"/>
      <c r="AA41" s="58">
        <f>-M41*COS(Y41)</f>
        <v>-199.15066604842337</v>
      </c>
      <c r="AB41" s="58">
        <f>-M41*SIN(Y41)</f>
        <v>-764.55118220588736</v>
      </c>
      <c r="AC41" s="64"/>
      <c r="AD41" s="22">
        <v>0</v>
      </c>
      <c r="AE41" s="22">
        <v>0</v>
      </c>
      <c r="AF41" s="22">
        <f t="shared" ref="AF41:AG43" si="0">AA41-AD41</f>
        <v>-199.15066604842337</v>
      </c>
      <c r="AG41" s="22">
        <f t="shared" si="0"/>
        <v>-764.55118220588736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721029.58</v>
      </c>
      <c r="D42" s="60">
        <v>461685.64</v>
      </c>
      <c r="E42" s="79"/>
      <c r="F42" s="72">
        <f>IF(C43=0,C42-$C$42,C42-C43)</f>
        <v>-15.980000000097789</v>
      </c>
      <c r="G42" s="72">
        <f>IF(D43=0,D42-$D$42,D42-D43)</f>
        <v>-0.52999999996973202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15.988786695778177</v>
      </c>
      <c r="N42" s="36">
        <f>IF(F42=0,,ATAN(G42/F42))</f>
        <v>3.3154304901929013E-2</v>
      </c>
      <c r="O42" s="36">
        <f>ABS(DEGREES(N42))</f>
        <v>1.8996017435704291</v>
      </c>
      <c r="P42" s="37" t="str">
        <f>TEXT(INT(O42),"00")</f>
        <v>01</v>
      </c>
      <c r="Q42" s="38" t="str">
        <f>TEXT((O42-P42)*60,"00")</f>
        <v>54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54</v>
      </c>
      <c r="U42" s="40" t="str">
        <f>IF(L42="",IF(G42&gt;0,"W","E"),"")</f>
        <v>E</v>
      </c>
      <c r="V42" s="44"/>
      <c r="W42" s="22">
        <f>IF(S42="due",90*(I42+K42),S42+T42/60)</f>
        <v>1.9</v>
      </c>
      <c r="X42" s="22">
        <f>IF(R42="",W42,IF(R42="N",IF(U42="E",180+W42,180-W42),IF(U42="E",360-W42,W42)))</f>
        <v>181.9</v>
      </c>
      <c r="Y42" s="22">
        <f>RADIANS(X42)</f>
        <v>3.1747539093776855</v>
      </c>
      <c r="Z42" s="64"/>
      <c r="AA42" s="58">
        <f>-M42*COS(Y42)</f>
        <v>15.979996315742195</v>
      </c>
      <c r="AB42" s="58">
        <f>-M42*SIN(Y42)</f>
        <v>0.53011107511462174</v>
      </c>
      <c r="AC42" s="64"/>
      <c r="AD42" s="82">
        <f>$AA$40/$M$40*M42</f>
        <v>-6.5642006760046852E-4</v>
      </c>
      <c r="AE42" s="82">
        <f>$AB$40/$M$40*M42</f>
        <v>1.137996569495855E-4</v>
      </c>
      <c r="AF42" s="22">
        <f t="shared" si="0"/>
        <v>15.980652735809795</v>
      </c>
      <c r="AG42" s="22">
        <f t="shared" si="0"/>
        <v>0.52999727545767217</v>
      </c>
      <c r="AH42" s="63"/>
      <c r="AI42" s="38">
        <f>A42</f>
        <v>1</v>
      </c>
      <c r="AJ42" s="82">
        <f t="shared" ref="AJ42:AK44" si="1">AJ41+AF41</f>
        <v>721029.46933395159</v>
      </c>
      <c r="AK42" s="82">
        <f t="shared" si="1"/>
        <v>461685.66881779407</v>
      </c>
      <c r="AL42" s="66"/>
      <c r="AM42" s="9" t="str">
        <f>IF(A43=0,A42&amp;" - 1",A42&amp;" - "&amp;A43)</f>
        <v>1 - 2</v>
      </c>
      <c r="AN42" s="18">
        <f>F42</f>
        <v>-15.980000000097789</v>
      </c>
      <c r="AO42" s="18">
        <f>AN42*G42</f>
        <v>8.4693999995681466</v>
      </c>
      <c r="AP42" s="9" t="str">
        <f>D42&amp;","&amp;C42</f>
        <v>461685.64,721029.58</v>
      </c>
    </row>
    <row r="43" spans="1:44">
      <c r="A43" s="20">
        <f>A42+1</f>
        <v>2</v>
      </c>
      <c r="B43" s="44"/>
      <c r="C43" s="60">
        <v>721045.56</v>
      </c>
      <c r="D43" s="60">
        <v>461686.17</v>
      </c>
      <c r="E43" s="79"/>
      <c r="F43" s="72">
        <f>IF(C44=0,C43-$C$42,C43-C44)</f>
        <v>-9.9999999976716936E-2</v>
      </c>
      <c r="G43" s="72">
        <f>IF(D44=0,D43-$D$42,D43-D44)</f>
        <v>-21.260000000009313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21.260235182151476</v>
      </c>
      <c r="N43" s="36">
        <f>IF(F43=0,,ATAN(G43/F43))</f>
        <v>1.5660926926225962</v>
      </c>
      <c r="O43" s="36">
        <f>ABS(DEGREES(N43))</f>
        <v>89.730501613553685</v>
      </c>
      <c r="P43" s="37" t="str">
        <f>TEXT(INT(O43),"00")</f>
        <v>89</v>
      </c>
      <c r="Q43" s="38" t="str">
        <f>TEXT((O43-P43)*60,"00")</f>
        <v>44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44</v>
      </c>
      <c r="U43" s="40" t="str">
        <f>IF(L43="",IF(G43&gt;0,"W","E"),"")</f>
        <v>E</v>
      </c>
      <c r="V43" s="44"/>
      <c r="W43" s="22">
        <f>IF(S43="due",90*(I43+K43),S43+T43/60)</f>
        <v>89.733333333333334</v>
      </c>
      <c r="X43" s="22">
        <f>IF(R43="",W43,IF(R43="N",IF(U43="E",180+W43,180-W43),IF(U43="E",360-W43,W43)))</f>
        <v>269.73333333333335</v>
      </c>
      <c r="Y43" s="22">
        <f>RADIANS(X43)</f>
        <v>4.7077347690460387</v>
      </c>
      <c r="Z43" s="64"/>
      <c r="AA43" s="58">
        <f>-M43*COS(Y43)</f>
        <v>9.894927041163204E-2</v>
      </c>
      <c r="AB43" s="58">
        <f>-M43*SIN(Y43)</f>
        <v>21.260004916327663</v>
      </c>
      <c r="AC43" s="64"/>
      <c r="AD43" s="82">
        <f>$AA$40/$M$40*M43</f>
        <v>-8.7283952691386544E-4</v>
      </c>
      <c r="AE43" s="82">
        <f>$AB$40/$M$40*M43</f>
        <v>1.5131901603485573E-4</v>
      </c>
      <c r="AF43" s="22">
        <f t="shared" si="0"/>
        <v>9.98221099385459E-2</v>
      </c>
      <c r="AG43" s="22">
        <f t="shared" si="0"/>
        <v>21.259853597311629</v>
      </c>
      <c r="AH43" s="64"/>
      <c r="AI43" s="25">
        <f>A43</f>
        <v>2</v>
      </c>
      <c r="AJ43" s="82">
        <f t="shared" si="1"/>
        <v>721045.4499866874</v>
      </c>
      <c r="AK43" s="82">
        <f t="shared" si="1"/>
        <v>461686.19881506951</v>
      </c>
      <c r="AL43" s="66"/>
      <c r="AM43" s="9" t="str">
        <f>IF(A44=0,A43&amp;" - 1",A43&amp;" - "&amp;A44)</f>
        <v>2 - 3</v>
      </c>
      <c r="AN43" s="18">
        <f>AN42+F42+F43</f>
        <v>-32.060000000172295</v>
      </c>
      <c r="AO43" s="18">
        <f>AN43*G43</f>
        <v>681.59560000396152</v>
      </c>
      <c r="AP43" s="9" t="str">
        <f>D43&amp;","&amp;C43</f>
        <v>461686.17,721045.56</v>
      </c>
    </row>
    <row r="44" spans="1:44" s="46" customFormat="1">
      <c r="A44" s="20">
        <f>A43+1</f>
        <v>3</v>
      </c>
      <c r="B44" s="44"/>
      <c r="C44" s="60">
        <v>721045.66</v>
      </c>
      <c r="D44" s="60">
        <v>461707.43</v>
      </c>
      <c r="E44" s="79"/>
      <c r="F44" s="72">
        <f>IF(C45=0,C44-$C$42,C44-C45)</f>
        <v>15.970000000088476</v>
      </c>
      <c r="G44" s="72">
        <f>IF(D45=0,D44-$D$42,D44-D45)</f>
        <v>0.3999999999650754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15.975008607284002</v>
      </c>
      <c r="N44" s="22">
        <f>IF(F44=0,,ATAN(G44/F44))</f>
        <v>2.504172728364536E-2</v>
      </c>
      <c r="O44" s="22">
        <f>ABS(DEGREES(N44))</f>
        <v>1.4347852850704825</v>
      </c>
      <c r="P44" s="24" t="str">
        <f>TEXT(INT(O44),"00")</f>
        <v>01</v>
      </c>
      <c r="Q44" s="25" t="str">
        <f>TEXT((O44-P44)*60,"00")</f>
        <v>26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26</v>
      </c>
      <c r="U44" s="24" t="str">
        <f>IF(L44="",IF(G44&gt;0,"W","E"),"")</f>
        <v>W</v>
      </c>
      <c r="V44" s="44"/>
      <c r="W44" s="22">
        <f>IF(S44="due",90*(I44+K44),S44+T44/60)</f>
        <v>1.4333333333333333</v>
      </c>
      <c r="X44" s="22">
        <f>IF(R44="",W44,IF(R44="N",IF(U44="E",180+W44,180-W44),IF(U44="E",360-W44,W44)))</f>
        <v>1.4333333333333333</v>
      </c>
      <c r="Y44" s="22">
        <f>RADIANS(X44)</f>
        <v>2.5016385945252056E-2</v>
      </c>
      <c r="Z44" s="64"/>
      <c r="AA44" s="58">
        <f>-M44*COS(Y44)</f>
        <v>-15.970010131495995</v>
      </c>
      <c r="AB44" s="58">
        <f>-M44*SIN(Y44)</f>
        <v>-0.39959529866253868</v>
      </c>
      <c r="AC44" s="64"/>
      <c r="AD44" s="82">
        <f>$AA$40/$M$40*M44</f>
        <v>-6.5585440780696212E-4</v>
      </c>
      <c r="AE44" s="82">
        <f>$AB$40/$M$40*M44</f>
        <v>1.137015918634791E-4</v>
      </c>
      <c r="AF44" s="22">
        <f>AA44-AD44</f>
        <v>-15.969354277088188</v>
      </c>
      <c r="AG44" s="22">
        <f>AB44-AE44</f>
        <v>-0.39970900025440215</v>
      </c>
      <c r="AH44" s="64"/>
      <c r="AI44" s="25">
        <f>A44</f>
        <v>3</v>
      </c>
      <c r="AJ44" s="82">
        <f t="shared" si="1"/>
        <v>721045.54980879731</v>
      </c>
      <c r="AK44" s="82">
        <f t="shared" si="1"/>
        <v>461707.45866866683</v>
      </c>
      <c r="AL44" s="66"/>
      <c r="AM44" s="9" t="str">
        <f>IF(A45=0,A44&amp;" - 1",A44&amp;" - "&amp;A45)</f>
        <v>3 - 4</v>
      </c>
      <c r="AN44" s="18">
        <f>AN43+F43+F44</f>
        <v>-16.190000000060536</v>
      </c>
      <c r="AO44" s="18">
        <f>AN44*G44</f>
        <v>-6.4759999994587849</v>
      </c>
      <c r="AP44" s="9" t="str">
        <f>D44&amp;","&amp;C44</f>
        <v>461707.43,721045.66</v>
      </c>
    </row>
    <row r="45" spans="1:44" s="46" customFormat="1">
      <c r="A45" s="20">
        <f t="shared" ref="A45" si="2">A44+1</f>
        <v>4</v>
      </c>
      <c r="B45" s="44"/>
      <c r="C45" s="60">
        <v>721029.69</v>
      </c>
      <c r="D45" s="60">
        <v>461707.03</v>
      </c>
      <c r="E45" s="79"/>
      <c r="F45" s="72">
        <f t="shared" ref="F45" si="3">IF(C46=0,C45-$C$42,C45-C46)</f>
        <v>0.10999999998603016</v>
      </c>
      <c r="G45" s="72">
        <f t="shared" ref="G45" si="4">IF(D46=0,D45-$D$42,D45-D46)</f>
        <v>21.39000000001397</v>
      </c>
      <c r="H45" s="76" t="str">
        <f t="shared" ref="H45" si="5">IF(G45=0,IF(F45&gt;0,"South","North"),"")</f>
        <v/>
      </c>
      <c r="I45" s="76">
        <f t="shared" ref="I45" si="6">IF(H45="North",2,IF(H45="",0,0))</f>
        <v>0</v>
      </c>
      <c r="J45" s="76" t="str">
        <f t="shared" ref="J45" si="7">IF(F45=0,IF(G45&gt;0,"West","East"),"")</f>
        <v/>
      </c>
      <c r="K45" s="76">
        <f t="shared" ref="K45" si="8">IF(J45="West",1,IF(J45="",0,3))</f>
        <v>0</v>
      </c>
      <c r="L45" s="76" t="str">
        <f t="shared" ref="L45" si="9">H45&amp;J45</f>
        <v/>
      </c>
      <c r="M45" s="22">
        <f t="shared" ref="M45" si="10">SQRT(F45^2+G45^2)</f>
        <v>21.390282840593635</v>
      </c>
      <c r="N45" s="22">
        <f t="shared" ref="N45" si="11">IF(F45=0,,ATAN(G45/F45))</f>
        <v>1.5656537821335512</v>
      </c>
      <c r="O45" s="22">
        <f t="shared" ref="O45" si="12">ABS(DEGREES(N45))</f>
        <v>89.705353894947379</v>
      </c>
      <c r="P45" s="24" t="str">
        <f t="shared" ref="P45" si="13">TEXT(INT(O45),"00")</f>
        <v>89</v>
      </c>
      <c r="Q45" s="25" t="str">
        <f t="shared" ref="Q45" si="14">TEXT((O45-P45)*60,"00")</f>
        <v>42</v>
      </c>
      <c r="R45" s="23" t="str">
        <f t="shared" ref="R45" si="15">IF(L45="",IF(F45&gt;0,"S","N"),"")</f>
        <v>S</v>
      </c>
      <c r="S45" s="25" t="str">
        <f t="shared" ref="S45" si="16">IF(L45="",IF(INT(Q45)=60,INT(P45+1),P45),"due")</f>
        <v>89</v>
      </c>
      <c r="T45" s="25" t="str">
        <f t="shared" ref="T45" si="17">IF(L45="",IF(INT(Q45)=60,"00",Q45),L45)</f>
        <v>42</v>
      </c>
      <c r="U45" s="24" t="str">
        <f t="shared" ref="U45" si="18">IF(L45="",IF(G45&gt;0,"W","E"),"")</f>
        <v>W</v>
      </c>
      <c r="V45" s="44"/>
      <c r="W45" s="22">
        <f t="shared" ref="W45" si="19">IF(S45="due",90*(I45+K45),S45+T45/60)</f>
        <v>89.7</v>
      </c>
      <c r="X45" s="22">
        <f t="shared" ref="X45" si="20">IF(R45="",W45,IF(R45="N",IF(U45="E",180+W45,180-W45),IF(U45="E",360-W45,W45)))</f>
        <v>89.7</v>
      </c>
      <c r="Y45" s="22">
        <f t="shared" ref="Y45" si="21">RADIANS(X45)</f>
        <v>1.5655603390389137</v>
      </c>
      <c r="Z45" s="64"/>
      <c r="AA45" s="58">
        <f t="shared" ref="AA45" si="22">-M45*COS(Y45)</f>
        <v>-0.11199874729718223</v>
      </c>
      <c r="AB45" s="58">
        <f t="shared" ref="AB45" si="23">-M45*SIN(Y45)</f>
        <v>-21.389989627888983</v>
      </c>
      <c r="AC45" s="64"/>
      <c r="AD45" s="82">
        <f t="shared" ref="AD45" si="24">$AA$40/$M$40*M45</f>
        <v>-8.781786370271066E-4</v>
      </c>
      <c r="AE45" s="82">
        <f t="shared" ref="AE45" si="25">$AB$40/$M$40*M45</f>
        <v>1.5224462591379185E-4</v>
      </c>
      <c r="AF45" s="22">
        <f t="shared" ref="AF45:AG45" si="26">AA45-AD45</f>
        <v>-0.11112056866015513</v>
      </c>
      <c r="AG45" s="22">
        <f t="shared" si="26"/>
        <v>-21.390141872514896</v>
      </c>
      <c r="AH45" s="64"/>
      <c r="AI45" s="25">
        <f t="shared" ref="AI45" si="27">A45</f>
        <v>4</v>
      </c>
      <c r="AJ45" s="82">
        <f t="shared" ref="AJ45" si="28">AJ44+AF44</f>
        <v>721029.58045452018</v>
      </c>
      <c r="AK45" s="82">
        <f t="shared" ref="AK45" si="29">AK44+AG44</f>
        <v>461707.05895966658</v>
      </c>
      <c r="AL45" s="66"/>
      <c r="AM45" s="9" t="str">
        <f t="shared" ref="AM45" si="30">IF(A46=0,A45&amp;" - 1",A45&amp;" - "&amp;A46)</f>
        <v>4 - 1</v>
      </c>
      <c r="AN45" s="18">
        <f t="shared" ref="AN45" si="31">AN44+F44+F45</f>
        <v>-0.10999999998603016</v>
      </c>
      <c r="AO45" s="18">
        <f t="shared" ref="AO45" si="32">AN45*G45</f>
        <v>-2.3528999997027218</v>
      </c>
      <c r="AP45" s="9" t="str">
        <f t="shared" ref="AP45" si="33">D45&amp;","&amp;C45</f>
        <v>461707.03,721029.69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89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676.91839999596436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338.45919999798218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2.2833000639385366E-3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32543.330563033003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74.306188755346184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5.3356771032753159E-4</v>
      </c>
      <c r="AB40" s="91">
        <f>SUM(AB42:AB65536)</f>
        <v>2.2200821337233362E-3</v>
      </c>
      <c r="AC40" s="91"/>
      <c r="AD40" s="91">
        <f>SUM(AD42:AD65536)</f>
        <v>5.3356771032753159E-4</v>
      </c>
      <c r="AE40" s="91">
        <f>SUM(AE42:AE65536)</f>
        <v>2.2200821337233357E-3</v>
      </c>
      <c r="AF40" s="91">
        <f>SUM(AF42:AF65536)</f>
        <v>0</v>
      </c>
      <c r="AG40" s="91">
        <f>SUM(AG42:AG65536)</f>
        <v>-5.4123372450476381E-16</v>
      </c>
      <c r="AH40" s="92"/>
      <c r="AI40" s="93">
        <v>1</v>
      </c>
      <c r="AJ40" s="92">
        <f>AJ44+AF44</f>
        <v>721013.44943578448</v>
      </c>
      <c r="AK40" s="92">
        <f>AK44+AG44</f>
        <v>461685.7671583498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199.04000000003725</v>
      </c>
      <c r="G41" s="72">
        <f>IF(D42=0,D41-$D$41,D41-D42)</f>
        <v>764.57999999995809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790.06297090798444</v>
      </c>
      <c r="N41" s="36">
        <f>IF(F41=0,,ATAN(G41/F41))</f>
        <v>1.3161229996980273</v>
      </c>
      <c r="O41" s="36">
        <f>ABS(DEGREES(N41))</f>
        <v>75.408293202794681</v>
      </c>
      <c r="P41" s="37" t="str">
        <f>TEXT(INT(O41),"00")</f>
        <v>75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75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75.400000000000006</v>
      </c>
      <c r="X41" s="22">
        <f>IF(R41="",W41,IF(R41="N",IF(U41="E",180+W41,180-W41),IF(U41="E",360-W41,W41)))</f>
        <v>75.400000000000006</v>
      </c>
      <c r="Y41" s="22">
        <f>RADIANS(X41)</f>
        <v>1.3159782560037245</v>
      </c>
      <c r="Z41" s="64"/>
      <c r="AA41" s="58">
        <f>-M41*COS(Y41)</f>
        <v>-199.15066604842337</v>
      </c>
      <c r="AB41" s="58">
        <f>-M41*SIN(Y41)</f>
        <v>-764.55118220588736</v>
      </c>
      <c r="AC41" s="64"/>
      <c r="AD41" s="22">
        <v>0</v>
      </c>
      <c r="AE41" s="22">
        <v>0</v>
      </c>
      <c r="AF41" s="22">
        <f t="shared" ref="AF41:AG43" si="0">AA41-AD41</f>
        <v>-199.15066604842337</v>
      </c>
      <c r="AG41" s="22">
        <f t="shared" si="0"/>
        <v>-764.55118220588736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721029.58</v>
      </c>
      <c r="D42" s="60">
        <v>461685.64</v>
      </c>
      <c r="E42" s="79"/>
      <c r="F42" s="72">
        <f>IF(C43=0,C42-$C$42,C42-C43)</f>
        <v>-0.10999999998603016</v>
      </c>
      <c r="G42" s="72">
        <f>IF(D43=0,D42-$D$42,D42-D43)</f>
        <v>-21.39000000001397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21.390282840593635</v>
      </c>
      <c r="N42" s="36">
        <f>IF(F42=0,,ATAN(G42/F42))</f>
        <v>1.5656537821335512</v>
      </c>
      <c r="O42" s="36">
        <f>ABS(DEGREES(N42))</f>
        <v>89.705353894947379</v>
      </c>
      <c r="P42" s="37" t="str">
        <f>TEXT(INT(O42),"00")</f>
        <v>89</v>
      </c>
      <c r="Q42" s="38" t="str">
        <f>TEXT((O42-P42)*60,"00")</f>
        <v>42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42</v>
      </c>
      <c r="U42" s="40" t="str">
        <f>IF(L42="",IF(G42&gt;0,"W","E"),"")</f>
        <v>E</v>
      </c>
      <c r="V42" s="44"/>
      <c r="W42" s="22">
        <f>IF(S42="due",90*(I42+K42),S42+T42/60)</f>
        <v>89.7</v>
      </c>
      <c r="X42" s="22">
        <f>IF(R42="",W42,IF(R42="N",IF(U42="E",180+W42,180-W42),IF(U42="E",360-W42,W42)))</f>
        <v>269.7</v>
      </c>
      <c r="Y42" s="22">
        <f>RADIANS(X42)</f>
        <v>4.707152992628707</v>
      </c>
      <c r="Z42" s="64"/>
      <c r="AA42" s="58">
        <f>-M42*COS(Y42)</f>
        <v>0.11199874729718011</v>
      </c>
      <c r="AB42" s="58">
        <f>-M42*SIN(Y42)</f>
        <v>21.389989627888983</v>
      </c>
      <c r="AC42" s="64"/>
      <c r="AD42" s="82">
        <f>$AA$40/$M$40*M42</f>
        <v>1.5359641544921356E-4</v>
      </c>
      <c r="AE42" s="82">
        <f>$AB$40/$M$40*M42</f>
        <v>6.390878817112538E-4</v>
      </c>
      <c r="AF42" s="22">
        <f t="shared" si="0"/>
        <v>0.1118451508817309</v>
      </c>
      <c r="AG42" s="22">
        <f t="shared" si="0"/>
        <v>21.389350540007271</v>
      </c>
      <c r="AH42" s="63"/>
      <c r="AI42" s="38">
        <f>A42</f>
        <v>1</v>
      </c>
      <c r="AJ42" s="82">
        <f t="shared" ref="AJ42:AK44" si="1">AJ41+AF41</f>
        <v>721029.46933395159</v>
      </c>
      <c r="AK42" s="82">
        <f t="shared" si="1"/>
        <v>461685.66881779407</v>
      </c>
      <c r="AL42" s="66"/>
      <c r="AM42" s="9" t="str">
        <f>IF(A43=0,A42&amp;" - 1",A42&amp;" - "&amp;A43)</f>
        <v>1 - 2</v>
      </c>
      <c r="AN42" s="18">
        <f>F42</f>
        <v>-0.10999999998603016</v>
      </c>
      <c r="AO42" s="18">
        <f>AN42*G42</f>
        <v>2.3528999997027218</v>
      </c>
      <c r="AP42" s="9" t="str">
        <f>D42&amp;","&amp;C42</f>
        <v>461685.64,721029.58</v>
      </c>
    </row>
    <row r="43" spans="1:44">
      <c r="A43" s="20">
        <f>A42+1</f>
        <v>2</v>
      </c>
      <c r="B43" s="44"/>
      <c r="C43" s="60">
        <v>721029.69</v>
      </c>
      <c r="D43" s="60">
        <v>461707.03</v>
      </c>
      <c r="E43" s="79"/>
      <c r="F43" s="72">
        <f>IF(C44=0,C43-$C$42,C43-C44)</f>
        <v>16.009999999892898</v>
      </c>
      <c r="G43" s="72">
        <f>IF(D44=0,D43-$D$42,D43-D44)</f>
        <v>0.41000000003259629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16.015248983284568</v>
      </c>
      <c r="N43" s="36">
        <f>IF(F43=0,,ATAN(G43/F43))</f>
        <v>2.5603398280616432E-2</v>
      </c>
      <c r="O43" s="36">
        <f>ABS(DEGREES(N43))</f>
        <v>1.4669666626718301</v>
      </c>
      <c r="P43" s="37" t="str">
        <f>TEXT(INT(O43),"00")</f>
        <v>01</v>
      </c>
      <c r="Q43" s="38" t="str">
        <f>TEXT((O43-P43)*60,"00")</f>
        <v>28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28</v>
      </c>
      <c r="U43" s="40" t="str">
        <f>IF(L43="",IF(G43&gt;0,"W","E"),"")</f>
        <v>W</v>
      </c>
      <c r="V43" s="44"/>
      <c r="W43" s="22">
        <f>IF(S43="due",90*(I43+K43),S43+T43/60)</f>
        <v>1.4666666666666668</v>
      </c>
      <c r="X43" s="22">
        <f>IF(R43="",W43,IF(R43="N",IF(U43="E",180+W43,180-W43),IF(U43="E",360-W43,W43)))</f>
        <v>1.4666666666666668</v>
      </c>
      <c r="Y43" s="22">
        <f>RADIANS(X43)</f>
        <v>2.5598162362583502E-2</v>
      </c>
      <c r="Z43" s="64"/>
      <c r="AA43" s="58">
        <f>-M43*COS(Y43)</f>
        <v>-16.010002146399838</v>
      </c>
      <c r="AB43" s="58">
        <f>-M43*SIN(Y43)</f>
        <v>-0.40991617297927008</v>
      </c>
      <c r="AC43" s="64"/>
      <c r="AD43" s="82">
        <f>$AA$40/$M$40*M43</f>
        <v>1.1500010797851159E-4</v>
      </c>
      <c r="AE43" s="82">
        <f>$AB$40/$M$40*M43</f>
        <v>4.7849538148143504E-4</v>
      </c>
      <c r="AF43" s="22">
        <f t="shared" si="0"/>
        <v>-16.010117146507817</v>
      </c>
      <c r="AG43" s="22">
        <f t="shared" si="0"/>
        <v>-0.4103946683607515</v>
      </c>
      <c r="AH43" s="64"/>
      <c r="AI43" s="25">
        <f>A43</f>
        <v>2</v>
      </c>
      <c r="AJ43" s="82">
        <f t="shared" si="1"/>
        <v>721029.58117910253</v>
      </c>
      <c r="AK43" s="82">
        <f t="shared" si="1"/>
        <v>461707.05816833407</v>
      </c>
      <c r="AL43" s="66"/>
      <c r="AM43" s="9" t="str">
        <f>IF(A44=0,A43&amp;" - 1",A43&amp;" - "&amp;A44)</f>
        <v>2 - 3</v>
      </c>
      <c r="AN43" s="18">
        <f>AN42+F42+F43</f>
        <v>15.789999999920838</v>
      </c>
      <c r="AO43" s="18">
        <f>AN43*G43</f>
        <v>6.4739000004822387</v>
      </c>
      <c r="AP43" s="9" t="str">
        <f>D43&amp;","&amp;C43</f>
        <v>461707.03,721029.69</v>
      </c>
    </row>
    <row r="44" spans="1:44" s="46" customFormat="1">
      <c r="A44" s="20">
        <f>A43+1</f>
        <v>3</v>
      </c>
      <c r="B44" s="44"/>
      <c r="C44" s="60">
        <v>721013.68</v>
      </c>
      <c r="D44" s="60">
        <v>461706.62</v>
      </c>
      <c r="E44" s="79"/>
      <c r="F44" s="72">
        <f>IF(C45=0,C44-$C$42,C44-C45)</f>
        <v>0.11999999999534339</v>
      </c>
      <c r="G44" s="72">
        <f>IF(D45=0,D44-$D$42,D44-D45)</f>
        <v>20.880000000004657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20.880344824743517</v>
      </c>
      <c r="N44" s="22">
        <f>IF(F44=0,,ATAN(G44/F44))</f>
        <v>1.5650492636319173</v>
      </c>
      <c r="O44" s="22">
        <f>ABS(DEGREES(N44))</f>
        <v>89.67071753616618</v>
      </c>
      <c r="P44" s="24" t="str">
        <f>TEXT(INT(O44),"00")</f>
        <v>89</v>
      </c>
      <c r="Q44" s="25" t="str">
        <f>TEXT((O44-P44)*60,"00")</f>
        <v>40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40</v>
      </c>
      <c r="U44" s="24" t="str">
        <f>IF(L44="",IF(G44&gt;0,"W","E"),"")</f>
        <v>W</v>
      </c>
      <c r="V44" s="44"/>
      <c r="W44" s="22">
        <f>IF(S44="due",90*(I44+K44),S44+T44/60)</f>
        <v>89.666666666666671</v>
      </c>
      <c r="X44" s="22">
        <f>IF(R44="",W44,IF(R44="N",IF(U44="E",180+W44,180-W44),IF(U44="E",360-W44,W44)))</f>
        <v>89.666666666666671</v>
      </c>
      <c r="Y44" s="22">
        <f>RADIANS(X44)</f>
        <v>1.5649785626215822</v>
      </c>
      <c r="Z44" s="64"/>
      <c r="AA44" s="58">
        <f>-M44*COS(Y44)</f>
        <v>-0.12147623678999349</v>
      </c>
      <c r="AB44" s="58">
        <f>-M44*SIN(Y44)</f>
        <v>-20.879991463697699</v>
      </c>
      <c r="AC44" s="64"/>
      <c r="AD44" s="82">
        <f>$AA$40/$M$40*M44</f>
        <v>1.4993472233745998E-4</v>
      </c>
      <c r="AE44" s="82">
        <f>$AB$40/$M$40*M44</f>
        <v>6.2385221564819357E-4</v>
      </c>
      <c r="AF44" s="22">
        <f>AA44-AD44</f>
        <v>-0.12162617151233095</v>
      </c>
      <c r="AG44" s="22">
        <f>AB44-AE44</f>
        <v>-20.880615315913346</v>
      </c>
      <c r="AH44" s="64"/>
      <c r="AI44" s="25">
        <f>A44</f>
        <v>3</v>
      </c>
      <c r="AJ44" s="82">
        <f t="shared" si="1"/>
        <v>721013.571061956</v>
      </c>
      <c r="AK44" s="82">
        <f t="shared" si="1"/>
        <v>461706.64777366573</v>
      </c>
      <c r="AL44" s="66"/>
      <c r="AM44" s="9" t="str">
        <f>IF(A45=0,A44&amp;" - 1",A44&amp;" - "&amp;A45)</f>
        <v>3 - 4</v>
      </c>
      <c r="AN44" s="18">
        <f>AN43+F43+F44</f>
        <v>31.919999999809079</v>
      </c>
      <c r="AO44" s="18">
        <f>AN44*G44</f>
        <v>666.48959999616216</v>
      </c>
      <c r="AP44" s="9" t="str">
        <f>D44&amp;","&amp;C44</f>
        <v>461706.62,721013.68</v>
      </c>
    </row>
    <row r="45" spans="1:44" s="46" customFormat="1">
      <c r="A45" s="20">
        <f>A44+1</f>
        <v>4</v>
      </c>
      <c r="B45" s="44"/>
      <c r="C45" s="60">
        <v>721013.56</v>
      </c>
      <c r="D45" s="60">
        <v>461685.74</v>
      </c>
      <c r="E45" s="79"/>
      <c r="F45" s="72">
        <f>IF(C46=0,C45-$C$42,C45-C46)</f>
        <v>-16.019999999902211</v>
      </c>
      <c r="G45" s="72">
        <f>IF(D46=0,D45-$D$42,D45-D46)</f>
        <v>9.9999999976716936E-2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16.020312106724457</v>
      </c>
      <c r="N45" s="22">
        <f>IF(F45=0,,ATAN(G45/F45))</f>
        <v>-6.2421161781195068E-3</v>
      </c>
      <c r="O45" s="22">
        <f>ABS(DEGREES(N45))</f>
        <v>0.35764691223657935</v>
      </c>
      <c r="P45" s="24" t="str">
        <f>TEXT(INT(O45),"00")</f>
        <v>00</v>
      </c>
      <c r="Q45" s="25" t="str">
        <f>TEXT((O45-P45)*60,"00")</f>
        <v>21</v>
      </c>
      <c r="R45" s="23" t="str">
        <f>IF(L45="",IF(F45&gt;0,"S","N"),"")</f>
        <v>N</v>
      </c>
      <c r="S45" s="25" t="str">
        <f>IF(L45="",IF(INT(Q45)=60,INT(P45+1),P45),"due")</f>
        <v>00</v>
      </c>
      <c r="T45" s="25" t="str">
        <f>IF(L45="",IF(INT(Q45)=60,"00",Q45),L45)</f>
        <v>21</v>
      </c>
      <c r="U45" s="24" t="str">
        <f>IF(L45="",IF(G45&gt;0,"W","E"),"")</f>
        <v>W</v>
      </c>
      <c r="V45" s="44"/>
      <c r="W45" s="22">
        <f>IF(S45="due",90*(I45+K45),S45+T45/60)</f>
        <v>0.35</v>
      </c>
      <c r="X45" s="22">
        <f>IF(R45="",W45,IF(R45="N",IF(U45="E",180+W45,180-W45),IF(U45="E",360-W45,W45)))</f>
        <v>179.65</v>
      </c>
      <c r="Y45" s="22">
        <f>RADIANS(X45)</f>
        <v>3.1354840012078133</v>
      </c>
      <c r="Z45" s="64"/>
      <c r="AA45" s="58">
        <f>-M45*COS(Y45)</f>
        <v>16.020013203602979</v>
      </c>
      <c r="AB45" s="58">
        <f>-M45*SIN(Y45)</f>
        <v>-9.7861909078291662E-2</v>
      </c>
      <c r="AC45" s="64"/>
      <c r="AD45" s="82">
        <f>$AA$40/$M$40*M45</f>
        <v>1.1503646456234638E-4</v>
      </c>
      <c r="AE45" s="82">
        <f>$AB$40/$M$40*M45</f>
        <v>4.7864665488245344E-4</v>
      </c>
      <c r="AF45" s="22">
        <f>AA45-AD45</f>
        <v>16.019898167138415</v>
      </c>
      <c r="AG45" s="22">
        <f>AB45-AE45</f>
        <v>-9.8340555733174115E-2</v>
      </c>
      <c r="AH45" s="64"/>
      <c r="AI45" s="25">
        <f>A45</f>
        <v>4</v>
      </c>
      <c r="AJ45" s="82">
        <f t="shared" ref="AJ45" si="2">AJ44+AF44</f>
        <v>721013.44943578448</v>
      </c>
      <c r="AK45" s="82">
        <f t="shared" ref="AK45" si="3">AK44+AG44</f>
        <v>461685.7671583498</v>
      </c>
      <c r="AL45" s="66"/>
      <c r="AM45" s="9" t="str">
        <f>IF(A46=0,A45&amp;" - 1",A45&amp;" - "&amp;A46)</f>
        <v>4 - 1</v>
      </c>
      <c r="AN45" s="18">
        <f>AN44+F44+F45</f>
        <v>16.019999999902211</v>
      </c>
      <c r="AO45" s="18">
        <f>AN45*G45</f>
        <v>1.6019999996172265</v>
      </c>
      <c r="AP45" s="9" t="str">
        <f>D45&amp;","&amp;C45</f>
        <v>461685.74,721013.56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90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91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92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93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683.37599999854501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341.68799999927251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8.7361169853604275E-4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85418.634135227258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85000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85000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74.622718053504684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8.5446166930688849E-4</v>
      </c>
      <c r="AB40" s="91">
        <f>SUM(AB42:AB65536)</f>
        <v>1.8191386836718948E-4</v>
      </c>
      <c r="AC40" s="91"/>
      <c r="AD40" s="91">
        <f>SUM(AD42:AD65536)</f>
        <v>8.5446166930688849E-4</v>
      </c>
      <c r="AE40" s="91">
        <f>SUM(AE42:AE65536)</f>
        <v>1.8191386836718948E-4</v>
      </c>
      <c r="AF40" s="91">
        <f>SUM(AF42:AF65536)</f>
        <v>-5.2735593669694936E-16</v>
      </c>
      <c r="AG40" s="91">
        <f>SUM(AG42:AG65536)</f>
        <v>0</v>
      </c>
      <c r="AH40" s="92"/>
      <c r="AI40" s="93">
        <v>1</v>
      </c>
      <c r="AJ40" s="92">
        <f>AJ44+AF44</f>
        <v>721029.6590381132</v>
      </c>
      <c r="AK40" s="92">
        <f>AK44+AG44</f>
        <v>461664.65886416979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199.04000000003725</v>
      </c>
      <c r="G41" s="72">
        <f>IF(D42=0,D41-$D$41,D41-D42)</f>
        <v>764.57999999995809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790.06297090798444</v>
      </c>
      <c r="N41" s="36">
        <f>IF(F41=0,,ATAN(G41/F41))</f>
        <v>1.3161229996980273</v>
      </c>
      <c r="O41" s="36">
        <f>ABS(DEGREES(N41))</f>
        <v>75.408293202794681</v>
      </c>
      <c r="P41" s="37" t="str">
        <f>TEXT(INT(O41),"00")</f>
        <v>75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75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75.400000000000006</v>
      </c>
      <c r="X41" s="22">
        <f>IF(R41="",W41,IF(R41="N",IF(U41="E",180+W41,180-W41),IF(U41="E",360-W41,W41)))</f>
        <v>75.400000000000006</v>
      </c>
      <c r="Y41" s="22">
        <f>RADIANS(X41)</f>
        <v>1.3159782560037245</v>
      </c>
      <c r="Z41" s="64"/>
      <c r="AA41" s="58">
        <f>-M41*COS(Y41)</f>
        <v>-199.15066604842337</v>
      </c>
      <c r="AB41" s="58">
        <f>-M41*SIN(Y41)</f>
        <v>-764.55118220588736</v>
      </c>
      <c r="AC41" s="64"/>
      <c r="AD41" s="22">
        <v>0</v>
      </c>
      <c r="AE41" s="22">
        <v>0</v>
      </c>
      <c r="AF41" s="22">
        <f t="shared" ref="AF41:AG43" si="0">AA41-AD41</f>
        <v>-199.15066604842337</v>
      </c>
      <c r="AG41" s="22">
        <f t="shared" si="0"/>
        <v>-764.55118220588736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721029.58</v>
      </c>
      <c r="D42" s="60">
        <v>461685.64</v>
      </c>
      <c r="E42" s="79"/>
      <c r="F42" s="72">
        <f>IF(C43=0,C42-$C$42,C42-C43)</f>
        <v>16.019999999902211</v>
      </c>
      <c r="G42" s="72">
        <f>IF(D43=0,D42-$D$42,D42-D43)</f>
        <v>-9.9999999976716936E-2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16.020312106724457</v>
      </c>
      <c r="N42" s="36">
        <f>IF(F42=0,,ATAN(G42/F42))</f>
        <v>-6.2421161781195068E-3</v>
      </c>
      <c r="O42" s="36">
        <f>ABS(DEGREES(N42))</f>
        <v>0.35764691223657935</v>
      </c>
      <c r="P42" s="37" t="str">
        <f>TEXT(INT(O42),"00")</f>
        <v>00</v>
      </c>
      <c r="Q42" s="38" t="str">
        <f>TEXT((O42-P42)*60,"00")</f>
        <v>21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21</v>
      </c>
      <c r="U42" s="40" t="str">
        <f>IF(L42="",IF(G42&gt;0,"W","E"),"")</f>
        <v>E</v>
      </c>
      <c r="V42" s="44"/>
      <c r="W42" s="22">
        <f>IF(S42="due",90*(I42+K42),S42+T42/60)</f>
        <v>0.35</v>
      </c>
      <c r="X42" s="22">
        <f>IF(R42="",W42,IF(R42="N",IF(U42="E",180+W42,180-W42),IF(U42="E",360-W42,W42)))</f>
        <v>359.65</v>
      </c>
      <c r="Y42" s="22">
        <f>RADIANS(X42)</f>
        <v>6.2770766547976056</v>
      </c>
      <c r="Z42" s="64"/>
      <c r="AA42" s="58">
        <f>-M42*COS(Y42)</f>
        <v>-16.020013203602979</v>
      </c>
      <c r="AB42" s="58">
        <f>-M42*SIN(Y42)</f>
        <v>9.7861909078307857E-2</v>
      </c>
      <c r="AC42" s="64"/>
      <c r="AD42" s="82">
        <f>$AA$40/$M$40*M42</f>
        <v>1.8343934638931635E-4</v>
      </c>
      <c r="AE42" s="82">
        <f>$AB$40/$M$40*M42</f>
        <v>3.9054017647740896E-5</v>
      </c>
      <c r="AF42" s="22">
        <f t="shared" si="0"/>
        <v>-16.020196642949369</v>
      </c>
      <c r="AG42" s="22">
        <f t="shared" si="0"/>
        <v>9.7822855060660116E-2</v>
      </c>
      <c r="AH42" s="63"/>
      <c r="AI42" s="38">
        <f>A42</f>
        <v>1</v>
      </c>
      <c r="AJ42" s="82">
        <f t="shared" ref="AJ42:AK44" si="1">AJ41+AF41</f>
        <v>721029.46933395159</v>
      </c>
      <c r="AK42" s="82">
        <f t="shared" si="1"/>
        <v>461685.66881779407</v>
      </c>
      <c r="AL42" s="66"/>
      <c r="AM42" s="9" t="str">
        <f>IF(A43=0,A42&amp;" - 1",A42&amp;" - "&amp;A43)</f>
        <v>1 - 2</v>
      </c>
      <c r="AN42" s="18">
        <f>F42</f>
        <v>16.019999999902211</v>
      </c>
      <c r="AO42" s="18">
        <f>AN42*G42</f>
        <v>-1.6019999996172265</v>
      </c>
      <c r="AP42" s="9" t="str">
        <f>D42&amp;","&amp;C42</f>
        <v>461685.64,721029.58</v>
      </c>
    </row>
    <row r="43" spans="1:44">
      <c r="A43" s="20">
        <f>A42+1</f>
        <v>2</v>
      </c>
      <c r="B43" s="44"/>
      <c r="C43" s="60">
        <v>721013.56</v>
      </c>
      <c r="D43" s="60">
        <v>461685.74</v>
      </c>
      <c r="E43" s="79"/>
      <c r="F43" s="72">
        <f>IF(C44=0,C43-$C$42,C43-C44)</f>
        <v>5.0000000046566129E-2</v>
      </c>
      <c r="G43" s="72">
        <f>IF(D44=0,D43-$D$42,D43-D44)</f>
        <v>21.330000000016298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21.330058602842609</v>
      </c>
      <c r="N43" s="36">
        <f>IF(F43=0,,ATAN(G43/F43))</f>
        <v>1.5684522148180808</v>
      </c>
      <c r="O43" s="36">
        <f>ABS(DEGREES(N43))</f>
        <v>89.86569227702239</v>
      </c>
      <c r="P43" s="37" t="str">
        <f>TEXT(INT(O43),"00")</f>
        <v>89</v>
      </c>
      <c r="Q43" s="38" t="str">
        <f>TEXT((O43-P43)*60,"00")</f>
        <v>52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52</v>
      </c>
      <c r="U43" s="40" t="str">
        <f>IF(L43="",IF(G43&gt;0,"W","E"),"")</f>
        <v>W</v>
      </c>
      <c r="V43" s="44"/>
      <c r="W43" s="22">
        <f>IF(S43="due",90*(I43+K43),S43+T43/60)</f>
        <v>89.86666666666666</v>
      </c>
      <c r="X43" s="22">
        <f>IF(R43="",W43,IF(R43="N",IF(U43="E",180+W43,180-W43),IF(U43="E",360-W43,W43)))</f>
        <v>89.86666666666666</v>
      </c>
      <c r="Y43" s="22">
        <f>RADIANS(X43)</f>
        <v>1.5684692211255706</v>
      </c>
      <c r="Z43" s="64"/>
      <c r="AA43" s="58">
        <f>-M43*COS(Y43)</f>
        <v>-4.9637255500597957E-2</v>
      </c>
      <c r="AB43" s="58">
        <f>-M43*SIN(Y43)</f>
        <v>-21.330000847247202</v>
      </c>
      <c r="AC43" s="64"/>
      <c r="AD43" s="82">
        <f>$AA$40/$M$40*M43</f>
        <v>2.4423818852498466E-4</v>
      </c>
      <c r="AE43" s="82">
        <f>$AB$40/$M$40*M43</f>
        <v>5.1998018487611384E-5</v>
      </c>
      <c r="AF43" s="22">
        <f t="shared" si="0"/>
        <v>-4.9881493689122945E-2</v>
      </c>
      <c r="AG43" s="22">
        <f t="shared" si="0"/>
        <v>-21.330052845265691</v>
      </c>
      <c r="AH43" s="64"/>
      <c r="AI43" s="25">
        <f>A43</f>
        <v>2</v>
      </c>
      <c r="AJ43" s="82">
        <f t="shared" si="1"/>
        <v>721013.44913730863</v>
      </c>
      <c r="AK43" s="82">
        <f t="shared" si="1"/>
        <v>461685.76664064912</v>
      </c>
      <c r="AL43" s="66"/>
      <c r="AM43" s="9" t="str">
        <f>IF(A44=0,A43&amp;" - 1",A43&amp;" - "&amp;A44)</f>
        <v>2 - 3</v>
      </c>
      <c r="AN43" s="18">
        <f>AN42+F42+F43</f>
        <v>32.089999999850988</v>
      </c>
      <c r="AO43" s="18">
        <f>AN43*G43</f>
        <v>684.4796999973446</v>
      </c>
      <c r="AP43" s="9" t="str">
        <f>D43&amp;","&amp;C43</f>
        <v>461685.74,721013.56</v>
      </c>
    </row>
    <row r="44" spans="1:44" s="46" customFormat="1">
      <c r="A44" s="20">
        <f>A43+1</f>
        <v>3</v>
      </c>
      <c r="B44" s="44"/>
      <c r="C44" s="60">
        <v>721013.51</v>
      </c>
      <c r="D44" s="60">
        <v>461664.41</v>
      </c>
      <c r="E44" s="79"/>
      <c r="F44" s="72">
        <f>IF(C45=0,C44-$C$42,C44-C45)</f>
        <v>-16.260000000009313</v>
      </c>
      <c r="G44" s="72">
        <f>IF(D45=0,D44-$D$42,D44-D45)</f>
        <v>-0.22000000003026798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16.261488246784676</v>
      </c>
      <c r="N44" s="22">
        <f>IF(F44=0,,ATAN(G44/F44))</f>
        <v>1.3529309764453027E-2</v>
      </c>
      <c r="O44" s="22">
        <f>ABS(DEGREES(N44))</f>
        <v>0.77517234922829237</v>
      </c>
      <c r="P44" s="24" t="str">
        <f>TEXT(INT(O44),"00")</f>
        <v>00</v>
      </c>
      <c r="Q44" s="25" t="str">
        <f>TEXT((O44-P44)*60,"00")</f>
        <v>47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47</v>
      </c>
      <c r="U44" s="24" t="str">
        <f>IF(L44="",IF(G44&gt;0,"W","E"),"")</f>
        <v>E</v>
      </c>
      <c r="V44" s="44"/>
      <c r="W44" s="22">
        <f>IF(S44="due",90*(I44+K44),S44+T44/60)</f>
        <v>0.78333333333333333</v>
      </c>
      <c r="X44" s="22">
        <f>IF(R44="",W44,IF(R44="N",IF(U44="E",180+W44,180-W44),IF(U44="E",360-W44,W44)))</f>
        <v>180.78333333333333</v>
      </c>
      <c r="Y44" s="22">
        <f>RADIANS(X44)</f>
        <v>3.1552643993970819</v>
      </c>
      <c r="Z44" s="64"/>
      <c r="AA44" s="58">
        <f>-M44*COS(Y44)</f>
        <v>16.259968499138335</v>
      </c>
      <c r="AB44" s="58">
        <f>-M44*SIN(Y44)</f>
        <v>0.22231600784726296</v>
      </c>
      <c r="AC44" s="64"/>
      <c r="AD44" s="82">
        <f>$AA$40/$M$40*M44</f>
        <v>1.8620091515293455E-4</v>
      </c>
      <c r="AE44" s="82">
        <f>$AB$40/$M$40*M44</f>
        <v>3.9641952337613278E-5</v>
      </c>
      <c r="AF44" s="22">
        <f>AA44-AD44</f>
        <v>16.259782298223183</v>
      </c>
      <c r="AG44" s="22">
        <f>AB44-AE44</f>
        <v>0.22227636589492536</v>
      </c>
      <c r="AH44" s="64"/>
      <c r="AI44" s="25">
        <f>A44</f>
        <v>3</v>
      </c>
      <c r="AJ44" s="82">
        <f t="shared" si="1"/>
        <v>721013.39925581496</v>
      </c>
      <c r="AK44" s="82">
        <f t="shared" si="1"/>
        <v>461664.43658780388</v>
      </c>
      <c r="AL44" s="66"/>
      <c r="AM44" s="9" t="str">
        <f>IF(A45=0,A44&amp;" - 1",A44&amp;" - "&amp;A45)</f>
        <v>3 - 4</v>
      </c>
      <c r="AN44" s="18">
        <f>AN43+F43+F44</f>
        <v>15.879999999888241</v>
      </c>
      <c r="AO44" s="18">
        <f>AN44*G44</f>
        <v>-3.4936000004560688</v>
      </c>
      <c r="AP44" s="9" t="str">
        <f>D44&amp;","&amp;C44</f>
        <v>461664.41,721013.51</v>
      </c>
    </row>
    <row r="45" spans="1:44" s="46" customFormat="1">
      <c r="A45" s="20">
        <f>A44+1</f>
        <v>4</v>
      </c>
      <c r="B45" s="44"/>
      <c r="C45" s="60">
        <v>721029.77</v>
      </c>
      <c r="D45" s="60">
        <v>461664.63</v>
      </c>
      <c r="E45" s="79"/>
      <c r="F45" s="72">
        <f>IF(C46=0,C45-$C$42,C45-C46)</f>
        <v>0.19000000006053597</v>
      </c>
      <c r="G45" s="72">
        <f>IF(D46=0,D45-$D$42,D45-D46)</f>
        <v>-21.010000000009313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21.010859097152938</v>
      </c>
      <c r="N45" s="22">
        <f>IF(F45=0,,ATAN(G45/F45))</f>
        <v>-1.5617532605969298</v>
      </c>
      <c r="O45" s="22">
        <f>ABS(DEGREES(N45))</f>
        <v>89.481870472999091</v>
      </c>
      <c r="P45" s="24" t="str">
        <f>TEXT(INT(O45),"00")</f>
        <v>89</v>
      </c>
      <c r="Q45" s="25" t="str">
        <f>TEXT((O45-P45)*60,"00")</f>
        <v>29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29</v>
      </c>
      <c r="U45" s="24" t="str">
        <f>IF(L45="",IF(G45&gt;0,"W","E"),"")</f>
        <v>E</v>
      </c>
      <c r="V45" s="44"/>
      <c r="W45" s="22">
        <f>IF(S45="due",90*(I45+K45),S45+T45/60)</f>
        <v>89.483333333333334</v>
      </c>
      <c r="X45" s="22">
        <f>IF(R45="",W45,IF(R45="N",IF(U45="E",180+W45,180-W45),IF(U45="E",360-W45,W45)))</f>
        <v>270.51666666666665</v>
      </c>
      <c r="Y45" s="22">
        <f>RADIANS(X45)</f>
        <v>4.7214065148533271</v>
      </c>
      <c r="Z45" s="64"/>
      <c r="AA45" s="58">
        <f>-M45*COS(Y45)</f>
        <v>-0.18946357836545039</v>
      </c>
      <c r="AB45" s="58">
        <f>-M45*SIN(Y45)</f>
        <v>21.01000484419</v>
      </c>
      <c r="AC45" s="64"/>
      <c r="AD45" s="82">
        <f>$AA$40/$M$40*M45</f>
        <v>2.4058321923965293E-4</v>
      </c>
      <c r="AE45" s="82">
        <f>$AB$40/$M$40*M45</f>
        <v>5.1219879894223927E-5</v>
      </c>
      <c r="AF45" s="22">
        <f>AA45-AD45</f>
        <v>-0.18970416158469003</v>
      </c>
      <c r="AG45" s="22">
        <f>AB45-AE45</f>
        <v>21.009953624310107</v>
      </c>
      <c r="AH45" s="64"/>
      <c r="AI45" s="25">
        <f>A45</f>
        <v>4</v>
      </c>
      <c r="AJ45" s="82">
        <f t="shared" ref="AJ45" si="2">AJ44+AF44</f>
        <v>721029.6590381132</v>
      </c>
      <c r="AK45" s="82">
        <f t="shared" ref="AK45" si="3">AK44+AG44</f>
        <v>461664.65886416979</v>
      </c>
      <c r="AL45" s="66"/>
      <c r="AM45" s="9" t="str">
        <f>IF(A46=0,A45&amp;" - 1",A45&amp;" - "&amp;A46)</f>
        <v>4 - 1</v>
      </c>
      <c r="AN45" s="18">
        <f>AN44+F44+F45</f>
        <v>-0.19000000006053597</v>
      </c>
      <c r="AO45" s="18">
        <f>AN45*G45</f>
        <v>3.9919000012736303</v>
      </c>
      <c r="AP45" s="9" t="str">
        <f>D45&amp;","&amp;C45</f>
        <v>461664.63,721029.77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3606</vt:lpstr>
      <vt:lpstr>3607</vt:lpstr>
      <vt:lpstr>3608</vt:lpstr>
      <vt:lpstr>3609</vt:lpstr>
      <vt:lpstr>3610</vt:lpstr>
      <vt:lpstr>3611</vt:lpstr>
      <vt:lpstr>3612</vt:lpstr>
      <vt:lpstr>3613</vt:lpstr>
      <vt:lpstr>3614</vt:lpstr>
      <vt:lpstr>3615</vt:lpstr>
      <vt:lpstr>'3606'!Print_Area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2007-05-19T05:54:47Z</dcterms:modified>
</cp:coreProperties>
</file>