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3616" sheetId="2" r:id="rId1"/>
    <sheet name="3617" sheetId="4" r:id="rId2"/>
    <sheet name="3618" sheetId="5" r:id="rId3"/>
    <sheet name="3619" sheetId="6" r:id="rId4"/>
    <sheet name="3620" sheetId="7" r:id="rId5"/>
    <sheet name="3621" sheetId="8" r:id="rId6"/>
    <sheet name="3622" sheetId="9" r:id="rId7"/>
    <sheet name="3623" sheetId="10" r:id="rId8"/>
    <sheet name="3624" sheetId="11" r:id="rId9"/>
    <sheet name="3625" sheetId="3" r:id="rId10"/>
  </sheets>
  <definedNames>
    <definedName name="_xlnm.Print_Area" localSheetId="0">'3616'!$A$1:$AJ$43</definedName>
  </definedNames>
  <calcPr calcId="124519"/>
</workbook>
</file>

<file path=xl/calcChain.xml><?xml version="1.0" encoding="utf-8"?>
<calcChain xmlns="http://schemas.openxmlformats.org/spreadsheetml/2006/main">
  <c r="AP45" i="3"/>
  <c r="G45"/>
  <c r="F45"/>
  <c r="N45" s="1"/>
  <c r="O45" s="1"/>
  <c r="A45"/>
  <c r="AM45" s="1"/>
  <c r="AP45" i="11"/>
  <c r="G45"/>
  <c r="F45"/>
  <c r="N45" s="1"/>
  <c r="O45" s="1"/>
  <c r="A45"/>
  <c r="AM45" s="1"/>
  <c r="AP45" i="10"/>
  <c r="G45"/>
  <c r="F45"/>
  <c r="N45" s="1"/>
  <c r="O45" s="1"/>
  <c r="A45"/>
  <c r="AM45" s="1"/>
  <c r="AP45" i="9"/>
  <c r="G45"/>
  <c r="F45"/>
  <c r="N45" s="1"/>
  <c r="O45" s="1"/>
  <c r="A45"/>
  <c r="AM45" s="1"/>
  <c r="AP45" i="8"/>
  <c r="G45"/>
  <c r="F45"/>
  <c r="N45" s="1"/>
  <c r="O45" s="1"/>
  <c r="A45"/>
  <c r="AM45" s="1"/>
  <c r="AP45" i="7"/>
  <c r="G45"/>
  <c r="F45"/>
  <c r="N45" s="1"/>
  <c r="O45" s="1"/>
  <c r="A45"/>
  <c r="AM45" s="1"/>
  <c r="AP45" i="6"/>
  <c r="G45"/>
  <c r="F45"/>
  <c r="N45" s="1"/>
  <c r="O45" s="1"/>
  <c r="A45"/>
  <c r="AM45" s="1"/>
  <c r="AP45" i="5"/>
  <c r="G45"/>
  <c r="F45"/>
  <c r="N45" s="1"/>
  <c r="O45" s="1"/>
  <c r="A45"/>
  <c r="AM45" s="1"/>
  <c r="AP45" i="4"/>
  <c r="G45"/>
  <c r="F45"/>
  <c r="N45" s="1"/>
  <c r="O45" s="1"/>
  <c r="A45"/>
  <c r="AM45" s="1"/>
  <c r="AP45" i="2"/>
  <c r="G45"/>
  <c r="F45"/>
  <c r="N45" s="1"/>
  <c r="O45" s="1"/>
  <c r="A45"/>
  <c r="AM45" s="1"/>
  <c r="AP44"/>
  <c r="AP43"/>
  <c r="AP42"/>
  <c r="AP44" i="11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S42"/>
  <c r="I42"/>
  <c r="K42"/>
  <c r="W42"/>
  <c r="X42"/>
  <c r="Y42"/>
  <c r="AB42"/>
  <c r="G43"/>
  <c r="M43"/>
  <c r="H43"/>
  <c r="J43"/>
  <c r="L43"/>
  <c r="R43"/>
  <c r="I43"/>
  <c r="K43"/>
  <c r="M44"/>
  <c r="H44"/>
  <c r="J44"/>
  <c r="L44"/>
  <c r="R44"/>
  <c r="I44"/>
  <c r="K44"/>
  <c r="AJ41"/>
  <c r="AA42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T42"/>
  <c r="N42"/>
  <c r="O42"/>
  <c r="P42"/>
  <c r="Q42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1" i="10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H45" i="2"/>
  <c r="P45"/>
  <c r="Q45" s="1"/>
  <c r="I45"/>
  <c r="J45"/>
  <c r="K45" s="1"/>
  <c r="M45"/>
  <c r="AI45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5"/>
  <c r="AB42" i="11"/>
  <c r="AA42"/>
  <c r="AB44"/>
  <c r="AA44"/>
  <c r="AB43"/>
  <c r="AA43"/>
  <c r="AB41"/>
  <c r="AG41" s="1"/>
  <c r="AK42" s="1"/>
  <c r="AA41"/>
  <c r="AF41" s="1"/>
  <c r="AJ42" s="1"/>
  <c r="M40"/>
  <c r="L45"/>
  <c r="AB44" i="10"/>
  <c r="AA44"/>
  <c r="AB43"/>
  <c r="AA43"/>
  <c r="AB41"/>
  <c r="AG41" s="1"/>
  <c r="AK42" s="1"/>
  <c r="AA41"/>
  <c r="AF41" s="1"/>
  <c r="AJ42" s="1"/>
  <c r="M40"/>
  <c r="L45"/>
  <c r="AB42" i="9"/>
  <c r="AA42"/>
  <c r="AB44"/>
  <c r="AA44"/>
  <c r="AB43"/>
  <c r="AA43"/>
  <c r="AB41"/>
  <c r="AG41" s="1"/>
  <c r="AK42" s="1"/>
  <c r="AA41"/>
  <c r="AF41" s="1"/>
  <c r="AJ42" s="1"/>
  <c r="M40"/>
  <c r="L45"/>
  <c r="AB42" i="8"/>
  <c r="AA42"/>
  <c r="AB44"/>
  <c r="AA44"/>
  <c r="AB43"/>
  <c r="AA43"/>
  <c r="AB41"/>
  <c r="AG41" s="1"/>
  <c r="AK42" s="1"/>
  <c r="AA41"/>
  <c r="AF41" s="1"/>
  <c r="AJ42" s="1"/>
  <c r="M40"/>
  <c r="L45"/>
  <c r="AB42" i="7"/>
  <c r="AA42"/>
  <c r="AB44"/>
  <c r="AA44"/>
  <c r="AB43"/>
  <c r="AA43"/>
  <c r="AB41"/>
  <c r="AG41" s="1"/>
  <c r="AK42" s="1"/>
  <c r="AA41"/>
  <c r="AF41" s="1"/>
  <c r="AJ42" s="1"/>
  <c r="M40"/>
  <c r="L45"/>
  <c r="AB42" i="6"/>
  <c r="AA42"/>
  <c r="AB44"/>
  <c r="AA44"/>
  <c r="AB43"/>
  <c r="AA43"/>
  <c r="AB41"/>
  <c r="AG41" s="1"/>
  <c r="AK42" s="1"/>
  <c r="AA41"/>
  <c r="AF41" s="1"/>
  <c r="AJ42" s="1"/>
  <c r="M40"/>
  <c r="L45"/>
  <c r="AB42" i="5"/>
  <c r="AA42"/>
  <c r="AB44"/>
  <c r="AA44"/>
  <c r="AB43"/>
  <c r="AA43"/>
  <c r="AB41"/>
  <c r="AG41" s="1"/>
  <c r="AK42" s="1"/>
  <c r="AA41"/>
  <c r="AF41" s="1"/>
  <c r="AJ42" s="1"/>
  <c r="M40"/>
  <c r="L45"/>
  <c r="AB42" i="4"/>
  <c r="AA42"/>
  <c r="AB44"/>
  <c r="AA44"/>
  <c r="AB43"/>
  <c r="AA43"/>
  <c r="AB41"/>
  <c r="AG41" s="1"/>
  <c r="AK42" s="1"/>
  <c r="AA41"/>
  <c r="AF41" s="1"/>
  <c r="AJ42" s="1"/>
  <c r="M40"/>
  <c r="L45"/>
  <c r="W41" i="2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5" i="11"/>
  <c r="T45"/>
  <c r="S45"/>
  <c r="W45" s="1"/>
  <c r="R45"/>
  <c r="X45" s="1"/>
  <c r="Y45" s="1"/>
  <c r="U45" i="10"/>
  <c r="T45"/>
  <c r="S45"/>
  <c r="W45" s="1"/>
  <c r="R45"/>
  <c r="X45" s="1"/>
  <c r="Y45" s="1"/>
  <c r="U45" i="9"/>
  <c r="T45"/>
  <c r="S45"/>
  <c r="W45" s="1"/>
  <c r="R45"/>
  <c r="X45" s="1"/>
  <c r="Y45" s="1"/>
  <c r="U45" i="8"/>
  <c r="T45"/>
  <c r="S45"/>
  <c r="W45" s="1"/>
  <c r="R45"/>
  <c r="X45" s="1"/>
  <c r="Y45" s="1"/>
  <c r="U45" i="7"/>
  <c r="T45"/>
  <c r="S45"/>
  <c r="W45" s="1"/>
  <c r="R45"/>
  <c r="X45" s="1"/>
  <c r="Y45" s="1"/>
  <c r="U45" i="6"/>
  <c r="T45"/>
  <c r="S45"/>
  <c r="W45" s="1"/>
  <c r="R45"/>
  <c r="X45" s="1"/>
  <c r="Y45" s="1"/>
  <c r="U45" i="5"/>
  <c r="T45"/>
  <c r="S45"/>
  <c r="W45" s="1"/>
  <c r="R45"/>
  <c r="X45" s="1"/>
  <c r="Y45" s="1"/>
  <c r="U45" i="4"/>
  <c r="T45"/>
  <c r="S45"/>
  <c r="W45" s="1"/>
  <c r="R45"/>
  <c r="X45" s="1"/>
  <c r="Y45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AO45" s="1"/>
  <c r="U45"/>
  <c r="T45"/>
  <c r="S45"/>
  <c r="W45" s="1"/>
  <c r="R45"/>
  <c r="X45" s="1"/>
  <c r="Y45" s="1"/>
  <c r="AB41"/>
  <c r="AG41" s="1"/>
  <c r="AK42" s="1"/>
  <c r="AA41"/>
  <c r="AF41" s="1"/>
  <c r="AJ42" s="1"/>
  <c r="AB45" i="3" l="1"/>
  <c r="AA45"/>
  <c r="AB45" i="11"/>
  <c r="AA45"/>
  <c r="AB45" i="10"/>
  <c r="AA45"/>
  <c r="AB45" i="9"/>
  <c r="AA45"/>
  <c r="AB45" i="8"/>
  <c r="AA45"/>
  <c r="AB45" i="7"/>
  <c r="AA45"/>
  <c r="AB45" i="6"/>
  <c r="AA45"/>
  <c r="AB45" i="5"/>
  <c r="AA45"/>
  <c r="AB45" i="4"/>
  <c r="AA45"/>
  <c r="AB42" i="2"/>
  <c r="AA42"/>
  <c r="AB43"/>
  <c r="AA43"/>
  <c r="AB44"/>
  <c r="AA44"/>
  <c r="AB45"/>
  <c r="AA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5" i="3" l="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1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10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9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8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7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6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5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4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2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0"/>
  <c r="AK45"/>
  <c r="AK40"/>
  <c r="AJ45" i="11"/>
  <c r="AJ40"/>
  <c r="AK45"/>
  <c r="AK40"/>
  <c r="AJ45" i="10"/>
  <c r="AJ40"/>
  <c r="AK45"/>
  <c r="AK40"/>
  <c r="AJ45" i="9"/>
  <c r="AJ40"/>
  <c r="AK45"/>
  <c r="AK40"/>
  <c r="AJ45" i="8"/>
  <c r="AJ40"/>
  <c r="AK45"/>
  <c r="AK40"/>
  <c r="AJ45" i="7"/>
  <c r="AJ40"/>
  <c r="AK45"/>
  <c r="AK40"/>
  <c r="AJ45" i="6"/>
  <c r="AJ40"/>
  <c r="AK45"/>
  <c r="AK40"/>
  <c r="AJ45" i="5"/>
  <c r="AJ40"/>
  <c r="AK45"/>
  <c r="AK40"/>
  <c r="AJ45" i="4"/>
  <c r="AJ40"/>
  <c r="AK45"/>
  <c r="AK40"/>
  <c r="AJ40" i="2"/>
  <c r="AJ45"/>
  <c r="AK40"/>
  <c r="AK45"/>
</calcChain>
</file>

<file path=xl/sharedStrings.xml><?xml version="1.0" encoding="utf-8"?>
<sst xmlns="http://schemas.openxmlformats.org/spreadsheetml/2006/main" count="930" uniqueCount="98">
  <si>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</si>
  <si>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</si>
  <si>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</si>
  <si>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</si>
  <si>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</si>
  <si>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</si>
  <si>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</si>
  <si>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</si>
  <si>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</si>
  <si>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</si>
  <si>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</si>
  <si>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</si>
  <si>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</si>
  <si>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</si>
  <si>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</si>
  <si>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</si>
  <si>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</si>
  <si>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</si>
  <si>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</si>
  <si>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</si>
  <si>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</si>
  <si>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</si>
  <si>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</si>
  <si>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</si>
  <si>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</si>
  <si>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</si>
  <si>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</si>
  <si>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</si>
  <si>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</si>
  <si>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</si>
  <si>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</si>
  <si>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</si>
  <si>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</si>
  <si>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</si>
  <si>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</si>
  <si>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</si>
  <si>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</si>
  <si>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</si>
  <si>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</si>
  <si>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</si>
  <si>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</si>
  <si>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</si>
  <si>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</si>
  <si>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</si>
  <si>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</si>
  <si>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</si>
  <si>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</si>
  <si>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</si>
  <si>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</si>
  <si>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</si>
  <si>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</si>
  <si>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</si>
  <si>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</si>
  <si>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</si>
  <si>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</si>
  <si>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</si>
  <si>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</si>
  <si>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3616</t>
  </si>
  <si>
    <t>Destor, Genoveva</t>
  </si>
  <si>
    <t>409 C-4</t>
  </si>
  <si>
    <t>6 31 N. 124 39 E.</t>
  </si>
  <si>
    <t>Poblacion</t>
  </si>
  <si>
    <t>Norala</t>
  </si>
  <si>
    <t>South Cotabato</t>
  </si>
  <si>
    <t>Mindanao</t>
  </si>
  <si>
    <t>M.R. Malate</t>
  </si>
  <si>
    <t>July 1, 1970</t>
  </si>
  <si>
    <t>333.52</t>
  </si>
  <si>
    <t>BLLM 1</t>
  </si>
  <si>
    <t>3617</t>
  </si>
  <si>
    <t>Cascolan, Eugenio</t>
  </si>
  <si>
    <t xml:space="preserve">South Cotabato </t>
  </si>
  <si>
    <t>333.57</t>
  </si>
  <si>
    <t>3618</t>
  </si>
  <si>
    <t>Cascolan, Rebecca</t>
  </si>
  <si>
    <t>334.24</t>
  </si>
  <si>
    <t>3619</t>
  </si>
  <si>
    <t>Cascolan, Oscar</t>
  </si>
  <si>
    <t>409 C-4 6 31 N. 124 39 E.</t>
  </si>
  <si>
    <t>326.11</t>
  </si>
  <si>
    <t>3620</t>
  </si>
  <si>
    <t>Fuscablo, Flora</t>
  </si>
  <si>
    <t>333.24</t>
  </si>
  <si>
    <t>3621</t>
  </si>
  <si>
    <t>Cascolan, Gideon</t>
  </si>
  <si>
    <t>329.18</t>
  </si>
  <si>
    <t>3622</t>
  </si>
  <si>
    <t>Briones, Claudia</t>
  </si>
  <si>
    <t>322.52</t>
  </si>
  <si>
    <t>3623</t>
  </si>
  <si>
    <t>Fuscablo, Nicolas</t>
  </si>
  <si>
    <t>307.50</t>
  </si>
  <si>
    <t>3624</t>
  </si>
  <si>
    <t>Fajanel, Gorgonia</t>
  </si>
  <si>
    <t>303.48</t>
  </si>
  <si>
    <t>3625</t>
  </si>
  <si>
    <t>Fuscablo,Epitanio</t>
  </si>
  <si>
    <t>301.44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</si>
</sst>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57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58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67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667.04760000110616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333.52380000055308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1.2871068971090497E-3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57260.009668377767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57000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57000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73.699753372699888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-1.0561921995755619E-3</v>
      </c>
      <c r="AB40" s="91">
        <f>SUM(AB42:AB65536)</f>
        <v>-7.3559649410626093E-4</v>
      </c>
      <c r="AC40" s="91"/>
      <c r="AD40" s="91">
        <f>SUM(AD42:AD65536)</f>
        <v>-1.0561921995755619E-3</v>
      </c>
      <c r="AE40" s="91">
        <f>SUM(AE42:AE65536)</f>
        <v>-7.3559649410626093E-4</v>
      </c>
      <c r="AF40" s="91">
        <f>SUM(AF42:AF65536)</f>
        <v>3.4972025275692431E-15</v>
      </c>
      <c r="AG40" s="91">
        <f>SUM(AG42:AG65536)</f>
        <v>0</v>
      </c>
      <c r="AH40" s="92"/>
      <c r="AI40" s="93">
        <v>1</v>
      </c>
      <c r="AJ40" s="92">
        <f>AJ44+AF44</f>
        <v>720997.53426458978</v>
      </c>
      <c r="AK40" s="92">
        <f>AK44+AG44</f>
        <v>461706.03241366154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231.07999999995809</v>
      </c>
      <c r="G41" s="72">
        <f>IF(D42=0,D41-$D$41,D41-D42)</f>
        <v>764.95999999996275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799.10059942407975</v>
      </c>
      <c r="N41" s="36">
        <f>IF(F41=0,,ATAN(G41/F41))</f>
        <v>1.27743131153412</v>
      </c>
      <c r="O41" s="36">
        <f>ABS(DEGREES(N41))</f>
        <v>73.191422768766515</v>
      </c>
      <c r="P41" s="37" t="str">
        <f>TEXT(INT(O41),"00")</f>
        <v>73</v>
      </c>
      <c r="Q41" s="38" t="str">
        <f>TEXT((O41-P41)*60,"00")</f>
        <v>11</v>
      </c>
      <c r="R41" s="39" t="str">
        <f>IF(L41="",IF(F41&gt;0,"S","N"),"")</f>
        <v>S</v>
      </c>
      <c r="S41" s="25" t="str">
        <f>IF(L41="",IF(INT(Q41)=60,INT(P41+1),P41),"due")</f>
        <v>73</v>
      </c>
      <c r="T41" s="38" t="str">
        <f>IF(L41="",IF(INT(Q41)=60,"00",Q41),L41)</f>
        <v>11</v>
      </c>
      <c r="U41" s="40" t="str">
        <f>IF(L41="",IF(G41&gt;0,"W","E"),"")</f>
        <v>W</v>
      </c>
      <c r="V41" s="41"/>
      <c r="W41" s="22">
        <f>IF(S41="due",90*(I41+K41),S41+T41/60)</f>
        <v>73.183333333333337</v>
      </c>
      <c r="X41" s="22">
        <f>IF(R41="",W41,IF(R41="N",IF(U41="E",180+W41,180-W41),IF(U41="E",360-W41,W41)))</f>
        <v>73.183333333333337</v>
      </c>
      <c r="Y41" s="22">
        <f>RADIANS(X41)</f>
        <v>1.2772901242511836</v>
      </c>
      <c r="Z41" s="64"/>
      <c r="AA41" s="58">
        <f>-M41*COS(Y41)</f>
        <v>-231.18800032039741</v>
      </c>
      <c r="AB41" s="58">
        <f>-M41*SIN(Y41)</f>
        <v>-764.92736681843166</v>
      </c>
      <c r="AC41" s="64"/>
      <c r="AD41" s="22">
        <v>0</v>
      </c>
      <c r="AE41" s="22">
        <v>0</v>
      </c>
      <c r="AF41" s="22">
        <f t="shared" ref="AF41:AG43" si="0">AA41-AD41</f>
        <v>-231.18800032039741</v>
      </c>
      <c r="AG41" s="22">
        <f t="shared" si="0"/>
        <v>-764.92736681843166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720997.54</v>
      </c>
      <c r="D42" s="60">
        <v>461685.26</v>
      </c>
      <c r="E42" s="79"/>
      <c r="F42" s="72">
        <f>IF(C43=0,C42-$C$42,C42-C43)</f>
        <v>-16.020000000018626</v>
      </c>
      <c r="G42" s="72">
        <f>IF(D43=0,D42-$D$42,D42-D43)</f>
        <v>-0.47999999998137355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16.027189398037915</v>
      </c>
      <c r="N42" s="36">
        <f>IF(F42=0,,ATAN(G42/F42))</f>
        <v>2.995358530772704E-2</v>
      </c>
      <c r="O42" s="36">
        <f>ABS(DEGREES(N42))</f>
        <v>1.7162140194178306</v>
      </c>
      <c r="P42" s="37" t="str">
        <f>TEXT(INT(O42),"00")</f>
        <v>01</v>
      </c>
      <c r="Q42" s="38" t="str">
        <f>TEXT((O42-P42)*60,"00")</f>
        <v>43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43</v>
      </c>
      <c r="U42" s="40" t="str">
        <f>IF(L42="",IF(G42&gt;0,"W","E"),"")</f>
        <v>E</v>
      </c>
      <c r="V42" s="44"/>
      <c r="W42" s="22">
        <f>IF(S42="due",90*(I42+K42),S42+T42/60)</f>
        <v>1.7166666666666668</v>
      </c>
      <c r="X42" s="22">
        <f>IF(R42="",W42,IF(R42="N",IF(U42="E",180+W42,180-W42),IF(U42="E",360-W42,W42)))</f>
        <v>181.71666666666667</v>
      </c>
      <c r="Y42" s="22">
        <f>RADIANS(X42)</f>
        <v>3.1715541390823625</v>
      </c>
      <c r="Z42" s="64"/>
      <c r="AA42" s="58">
        <f>-M42*COS(Y42)</f>
        <v>16.019996207429976</v>
      </c>
      <c r="AB42" s="58">
        <f>-M42*SIN(Y42)</f>
        <v>0.48012656092756573</v>
      </c>
      <c r="AC42" s="64"/>
      <c r="AD42" s="82">
        <f>$AA$40/$M$40*M42</f>
        <v>-2.2968587612123872E-4</v>
      </c>
      <c r="AE42" s="82">
        <f>$AB$40/$M$40*M42</f>
        <v>-1.5996721552043685E-4</v>
      </c>
      <c r="AF42" s="22">
        <f t="shared" si="0"/>
        <v>16.020225893306097</v>
      </c>
      <c r="AG42" s="22">
        <f t="shared" si="0"/>
        <v>0.48028652814308614</v>
      </c>
      <c r="AH42" s="63"/>
      <c r="AI42" s="38">
        <f>A42</f>
        <v>1</v>
      </c>
      <c r="AJ42" s="82">
        <f t="shared" ref="AJ42:AK44" si="1">AJ41+AF41</f>
        <v>720997.43199967965</v>
      </c>
      <c r="AK42" s="82">
        <f t="shared" si="1"/>
        <v>461685.29263318155</v>
      </c>
      <c r="AL42" s="66"/>
      <c r="AM42" s="9" t="str">
        <f>IF(A43=0,A42&amp;" - 1",A42&amp;" - "&amp;A43)</f>
        <v>1 - 2</v>
      </c>
      <c r="AN42" s="18">
        <f>F42</f>
        <v>-16.020000000018626</v>
      </c>
      <c r="AO42" s="18">
        <f>AN42*G42</f>
        <v>7.6895999997105449</v>
      </c>
      <c r="AP42" s="9" t="str">
        <f>D42&amp;","&amp;C42</f>
        <v>461685.26,720997.54</v>
      </c>
    </row>
    <row r="43" spans="1:44">
      <c r="A43" s="20">
        <f>A42+1</f>
        <v>2</v>
      </c>
      <c r="B43" s="44"/>
      <c r="C43" s="60">
        <v>721013.56</v>
      </c>
      <c r="D43" s="60">
        <v>461685.74</v>
      </c>
      <c r="E43" s="79"/>
      <c r="F43" s="72">
        <f>IF(C44=0,C43-$C$42,C43-C44)</f>
        <v>-0.11999999999534339</v>
      </c>
      <c r="G43" s="72">
        <f>IF(D44=0,D43-$D$42,D43-D44)</f>
        <v>-20.880000000004657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20.880344824743517</v>
      </c>
      <c r="N43" s="36">
        <f>IF(F43=0,,ATAN(G43/F43))</f>
        <v>1.5650492636319173</v>
      </c>
      <c r="O43" s="36">
        <f>ABS(DEGREES(N43))</f>
        <v>89.67071753616618</v>
      </c>
      <c r="P43" s="37" t="str">
        <f>TEXT(INT(O43),"00")</f>
        <v>89</v>
      </c>
      <c r="Q43" s="38" t="str">
        <f>TEXT((O43-P43)*60,"00")</f>
        <v>40</v>
      </c>
      <c r="R43" s="39" t="str">
        <f>IF(L43="",IF(F43&gt;0,"S","N"),"")</f>
        <v>N</v>
      </c>
      <c r="S43" s="25" t="str">
        <f>IF(L43="",IF(INT(Q43)=60,INT(P43+1),P43),"due")</f>
        <v>89</v>
      </c>
      <c r="T43" s="38" t="str">
        <f>IF(L43="",IF(INT(Q43)=60,"00",Q43),L43)</f>
        <v>40</v>
      </c>
      <c r="U43" s="40" t="str">
        <f>IF(L43="",IF(G43&gt;0,"W","E"),"")</f>
        <v>E</v>
      </c>
      <c r="V43" s="44"/>
      <c r="W43" s="22">
        <f>IF(S43="due",90*(I43+K43),S43+T43/60)</f>
        <v>89.666666666666671</v>
      </c>
      <c r="X43" s="22">
        <f>IF(R43="",W43,IF(R43="N",IF(U43="E",180+W43,180-W43),IF(U43="E",360-W43,W43)))</f>
        <v>269.66666666666669</v>
      </c>
      <c r="Y43" s="22">
        <f>RADIANS(X43)</f>
        <v>4.7065712162113753</v>
      </c>
      <c r="Z43" s="64"/>
      <c r="AA43" s="58">
        <f>-M43*COS(Y43)</f>
        <v>0.12147623678999604</v>
      </c>
      <c r="AB43" s="58">
        <f>-M43*SIN(Y43)</f>
        <v>20.879991463697699</v>
      </c>
      <c r="AC43" s="64"/>
      <c r="AD43" s="82">
        <f>$AA$40/$M$40*M43</f>
        <v>-2.9923651463006451E-4</v>
      </c>
      <c r="AE43" s="82">
        <f>$AB$40/$M$40*M43</f>
        <v>-2.0840651082152279E-4</v>
      </c>
      <c r="AF43" s="22">
        <f t="shared" si="0"/>
        <v>0.12177547330462611</v>
      </c>
      <c r="AG43" s="22">
        <f t="shared" si="0"/>
        <v>20.880199870208521</v>
      </c>
      <c r="AH43" s="64"/>
      <c r="AI43" s="25">
        <f>A43</f>
        <v>2</v>
      </c>
      <c r="AJ43" s="82">
        <f t="shared" si="1"/>
        <v>721013.45222557301</v>
      </c>
      <c r="AK43" s="82">
        <f t="shared" si="1"/>
        <v>461685.77291970968</v>
      </c>
      <c r="AL43" s="66"/>
      <c r="AM43" s="9" t="str">
        <f>IF(A44=0,A43&amp;" - 1",A43&amp;" - "&amp;A44)</f>
        <v>2 - 3</v>
      </c>
      <c r="AN43" s="18">
        <f>AN42+F42+F43</f>
        <v>-32.160000000032596</v>
      </c>
      <c r="AO43" s="18">
        <f>AN43*G43</f>
        <v>671.5008000008304</v>
      </c>
      <c r="AP43" s="9" t="str">
        <f>D43&amp;","&amp;C43</f>
        <v>461685.74,721013.56</v>
      </c>
    </row>
    <row r="44" spans="1:44" s="46" customFormat="1">
      <c r="A44" s="20">
        <f>A43+1</f>
        <v>3</v>
      </c>
      <c r="B44" s="44"/>
      <c r="C44" s="60">
        <v>721013.68</v>
      </c>
      <c r="D44" s="60">
        <v>461706.62</v>
      </c>
      <c r="E44" s="79"/>
      <c r="F44" s="72">
        <f>IF(C45=0,C44-$C$42,C44-C45)</f>
        <v>16.040000000037253</v>
      </c>
      <c r="G44" s="72">
        <f>IF(D45=0,D44-$D$42,D44-D45)</f>
        <v>0.61999999999534339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16.051978071290442</v>
      </c>
      <c r="N44" s="22">
        <f>IF(F44=0,,ATAN(G44/F44))</f>
        <v>3.8634133379094222E-2</v>
      </c>
      <c r="O44" s="22">
        <f>ABS(DEGREES(N44))</f>
        <v>2.2135727877675966</v>
      </c>
      <c r="P44" s="24" t="str">
        <f>TEXT(INT(O44),"00")</f>
        <v>02</v>
      </c>
      <c r="Q44" s="25" t="str">
        <f>TEXT((O44-P44)*60,"00")</f>
        <v>13</v>
      </c>
      <c r="R44" s="23" t="str">
        <f>IF(L44="",IF(F44&gt;0,"S","N"),"")</f>
        <v>S</v>
      </c>
      <c r="S44" s="25" t="str">
        <f>IF(L44="",IF(INT(Q44)=60,INT(P44+1),P44),"due")</f>
        <v>02</v>
      </c>
      <c r="T44" s="25" t="str">
        <f>IF(L44="",IF(INT(Q44)=60,"00",Q44),L44)</f>
        <v>13</v>
      </c>
      <c r="U44" s="24" t="str">
        <f>IF(L44="",IF(G44&gt;0,"W","E"),"")</f>
        <v>W</v>
      </c>
      <c r="V44" s="44"/>
      <c r="W44" s="22">
        <f>IF(S44="due",90*(I44+K44),S44+T44/60)</f>
        <v>2.2166666666666668</v>
      </c>
      <c r="X44" s="22">
        <f>IF(R44="",W44,IF(R44="N",IF(U44="E",180+W44,180-W44),IF(U44="E",360-W44,W44)))</f>
        <v>2.2166666666666668</v>
      </c>
      <c r="Y44" s="22">
        <f>RADIANS(X44)</f>
        <v>3.8688131752540975E-2</v>
      </c>
      <c r="Z44" s="64"/>
      <c r="AA44" s="58">
        <f>-M44*COS(Y44)</f>
        <v>-16.039966497660817</v>
      </c>
      <c r="AB44" s="58">
        <f>-M44*SIN(Y44)</f>
        <v>-0.62086613300110471</v>
      </c>
      <c r="AC44" s="64"/>
      <c r="AD44" s="82">
        <f>$AA$40/$M$40*M44</f>
        <v>-2.3004112294540034E-4</v>
      </c>
      <c r="AE44" s="82">
        <f>$AB$40/$M$40*M44</f>
        <v>-1.6021463101782517E-4</v>
      </c>
      <c r="AF44" s="22">
        <f>AA44-AD44</f>
        <v>-16.03973645653787</v>
      </c>
      <c r="AG44" s="22">
        <f>AB44-AE44</f>
        <v>-0.62070591837008693</v>
      </c>
      <c r="AH44" s="64"/>
      <c r="AI44" s="25">
        <f>A44</f>
        <v>3</v>
      </c>
      <c r="AJ44" s="82">
        <f t="shared" si="1"/>
        <v>721013.57400104636</v>
      </c>
      <c r="AK44" s="82">
        <f t="shared" si="1"/>
        <v>461706.65311957989</v>
      </c>
      <c r="AL44" s="66"/>
      <c r="AM44" s="9" t="str">
        <f>IF(A45=0,A44&amp;" - 1",A44&amp;" - "&amp;A45)</f>
        <v>3 - 4</v>
      </c>
      <c r="AN44" s="18">
        <f>AN43+F43+F44</f>
        <v>-16.239999999990687</v>
      </c>
      <c r="AO44" s="18">
        <f>AN44*G44</f>
        <v>-10.068799999918602</v>
      </c>
      <c r="AP44" s="9" t="str">
        <f>D44&amp;","&amp;C44</f>
        <v>461706.62,721013.68</v>
      </c>
    </row>
    <row r="45" spans="1:44" s="46" customFormat="1">
      <c r="A45" s="20">
        <f>A44+1</f>
        <v>4</v>
      </c>
      <c r="B45" s="44"/>
      <c r="C45" s="60">
        <v>720997.64</v>
      </c>
      <c r="D45" s="60">
        <v>461706</v>
      </c>
      <c r="E45" s="79"/>
      <c r="F45" s="72">
        <f>IF(C46=0,C45-$C$42,C45-C46)</f>
        <v>9.9999999976716936E-2</v>
      </c>
      <c r="G45" s="72">
        <f>IF(D46=0,D45-$D$42,D45-D46)</f>
        <v>20.739999999990687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20.740241078628017</v>
      </c>
      <c r="N45" s="22">
        <f>IF(F45=0,,ATAN(G45/F45))</f>
        <v>1.5659747633879646</v>
      </c>
      <c r="O45" s="22">
        <f>ABS(DEGREES(N45))</f>
        <v>89.723744766128078</v>
      </c>
      <c r="P45" s="24" t="str">
        <f>TEXT(INT(O45),"00")</f>
        <v>89</v>
      </c>
      <c r="Q45" s="25" t="str">
        <f>TEXT((O45-P45)*60,"00")</f>
        <v>43</v>
      </c>
      <c r="R45" s="23" t="str">
        <f>IF(L45="",IF(F45&gt;0,"S","N"),"")</f>
        <v>S</v>
      </c>
      <c r="S45" s="25" t="str">
        <f>IF(L45="",IF(INT(Q45)=60,INT(P45+1),P45),"due")</f>
        <v>89</v>
      </c>
      <c r="T45" s="25" t="str">
        <f>IF(L45="",IF(INT(Q45)=60,"00",Q45),L45)</f>
        <v>43</v>
      </c>
      <c r="U45" s="24" t="str">
        <f>IF(L45="",IF(G45&gt;0,"W","E"),"")</f>
        <v>W</v>
      </c>
      <c r="V45" s="44"/>
      <c r="W45" s="22">
        <f>IF(S45="due",90*(I45+K45),S45+T45/60)</f>
        <v>89.716666666666669</v>
      </c>
      <c r="X45" s="22">
        <f>IF(R45="",W45,IF(R45="N",IF(U45="E",180+W45,180-W45),IF(U45="E",360-W45,W45)))</f>
        <v>89.716666666666669</v>
      </c>
      <c r="Y45" s="22">
        <f>RADIANS(X45)</f>
        <v>1.5658512272475793</v>
      </c>
      <c r="Z45" s="64"/>
      <c r="AA45" s="58">
        <f>-M45*COS(Y45)</f>
        <v>-0.10256213875872969</v>
      </c>
      <c r="AB45" s="58">
        <f>-M45*SIN(Y45)</f>
        <v>-20.739987488118267</v>
      </c>
      <c r="AC45" s="64"/>
      <c r="AD45" s="82">
        <f>$AA$40/$M$40*M45</f>
        <v>-2.972286858788584E-4</v>
      </c>
      <c r="AE45" s="82">
        <f>$AB$40/$M$40*M45</f>
        <v>-2.0700813674647616E-4</v>
      </c>
      <c r="AF45" s="22">
        <f>AA45-AD45</f>
        <v>-0.10226491007285082</v>
      </c>
      <c r="AG45" s="22">
        <f>AB45-AE45</f>
        <v>-20.739780479981519</v>
      </c>
      <c r="AH45" s="64"/>
      <c r="AI45" s="25">
        <f>A45</f>
        <v>4</v>
      </c>
      <c r="AJ45" s="82">
        <f t="shared" ref="AJ45" si="2">AJ44+AF44</f>
        <v>720997.53426458978</v>
      </c>
      <c r="AK45" s="82">
        <f t="shared" ref="AK45" si="3">AK44+AG44</f>
        <v>461706.03241366154</v>
      </c>
      <c r="AL45" s="66"/>
      <c r="AM45" s="9" t="str">
        <f>IF(A46=0,A45&amp;" - 1",A45&amp;" - "&amp;A46)</f>
        <v>4 - 1</v>
      </c>
      <c r="AN45" s="18">
        <f>AN44+F44+F45</f>
        <v>-9.9999999976716936E-2</v>
      </c>
      <c r="AO45" s="18">
        <f>AN45*G45</f>
        <v>-2.073999999516178</v>
      </c>
      <c r="AP45" s="9" t="str">
        <f>D45&amp;","&amp;C45</f>
        <v>461706,720997.64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C19:D19"/>
    <mergeCell ref="A1:AJ1"/>
    <mergeCell ref="C10:D10"/>
    <mergeCell ref="C11:D11"/>
    <mergeCell ref="C12:D12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95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96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66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97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602.8777999990541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301.43889999952705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3.4355521862663866E-3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20438.796977355407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20000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20000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70.218553640208185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-3.2625258732270623E-3</v>
      </c>
      <c r="AB40" s="91">
        <f>SUM(AB42:AB65536)</f>
        <v>-1.0765424985033079E-3</v>
      </c>
      <c r="AC40" s="91"/>
      <c r="AD40" s="91">
        <f>SUM(AD42:AD65536)</f>
        <v>-3.2625258732270623E-3</v>
      </c>
      <c r="AE40" s="91">
        <f>SUM(AE42:AE65536)</f>
        <v>-1.0765424985033079E-3</v>
      </c>
      <c r="AF40" s="91">
        <f>SUM(AF42:AF65536)</f>
        <v>0</v>
      </c>
      <c r="AG40" s="91">
        <f>SUM(AG42:AG65536)</f>
        <v>1.1934897514720433E-15</v>
      </c>
      <c r="AH40" s="92"/>
      <c r="AI40" s="93">
        <v>1</v>
      </c>
      <c r="AJ40" s="92">
        <f>AJ44+AF44</f>
        <v>720919.77198661724</v>
      </c>
      <c r="AK40" s="92">
        <f>AK44+AG44</f>
        <v>461683.76804810978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293.78000000002794</v>
      </c>
      <c r="G41" s="72">
        <f>IF(D42=0,D41-$D$41,D41-D42)</f>
        <v>766.27999999996973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820.66541708541001</v>
      </c>
      <c r="N41" s="36">
        <f>IF(F41=0,,ATAN(G41/F41))</f>
        <v>1.2046950578159765</v>
      </c>
      <c r="O41" s="36">
        <f>ABS(DEGREES(N41))</f>
        <v>69.023942413124146</v>
      </c>
      <c r="P41" s="37" t="str">
        <f>TEXT(INT(O41),"00")</f>
        <v>69</v>
      </c>
      <c r="Q41" s="38" t="str">
        <f>TEXT((O41-P41)*60,"00")</f>
        <v>01</v>
      </c>
      <c r="R41" s="39" t="str">
        <f>IF(L41="",IF(F41&gt;0,"S","N"),"")</f>
        <v>S</v>
      </c>
      <c r="S41" s="25" t="str">
        <f>IF(L41="",IF(INT(Q41)=60,INT(P41+1),P41),"due")</f>
        <v>69</v>
      </c>
      <c r="T41" s="38" t="str">
        <f>IF(L41="",IF(INT(Q41)=60,"00",Q41),L41)</f>
        <v>01</v>
      </c>
      <c r="U41" s="40" t="str">
        <f>IF(L41="",IF(G41&gt;0,"W","E"),"")</f>
        <v>W</v>
      </c>
      <c r="V41" s="41"/>
      <c r="W41" s="22">
        <f>IF(S41="due",90*(I41+K41),S41+T41/60)</f>
        <v>69.016666666666666</v>
      </c>
      <c r="X41" s="22">
        <f>IF(R41="",W41,IF(R41="N",IF(U41="E",180+W41,180-W41),IF(U41="E",360-W41,W41)))</f>
        <v>69.016666666666666</v>
      </c>
      <c r="Y41" s="22">
        <f>RADIANS(X41)</f>
        <v>1.2045680720847531</v>
      </c>
      <c r="Z41" s="64"/>
      <c r="AA41" s="58">
        <f>-M41*COS(Y41)</f>
        <v>-293.87730425723186</v>
      </c>
      <c r="AB41" s="58">
        <f>-M41*SIN(Y41)</f>
        <v>-766.24268795367459</v>
      </c>
      <c r="AC41" s="64"/>
      <c r="AD41" s="22">
        <v>0</v>
      </c>
      <c r="AE41" s="22">
        <v>0</v>
      </c>
      <c r="AF41" s="22">
        <f t="shared" ref="AF41:AG43" si="0">AA41-AD41</f>
        <v>-293.87730425723186</v>
      </c>
      <c r="AG41" s="22">
        <f t="shared" si="0"/>
        <v>-766.24268795367459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720934.84</v>
      </c>
      <c r="D42" s="60">
        <v>461683.94</v>
      </c>
      <c r="E42" s="79"/>
      <c r="F42" s="72">
        <f>IF(C43=0,C42-$C$42,C42-C43)</f>
        <v>0.34999999997671694</v>
      </c>
      <c r="G42" s="72">
        <f>IF(D43=0,D42-$D$42,D42-D43)</f>
        <v>-20.14000000001397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20.143040981950723</v>
      </c>
      <c r="N42" s="36">
        <f>IF(F42=0,,ATAN(G42/F42))</f>
        <v>-1.5534197244017607</v>
      </c>
      <c r="O42" s="36">
        <f>ABS(DEGREES(N42))</f>
        <v>89.004394020596393</v>
      </c>
      <c r="P42" s="37" t="str">
        <f>TEXT(INT(O42),"00")</f>
        <v>89</v>
      </c>
      <c r="Q42" s="38" t="str">
        <f>TEXT((O42-P42)*60,"00")</f>
        <v>00</v>
      </c>
      <c r="R42" s="39" t="str">
        <f>IF(L42="",IF(F42&gt;0,"S","N"),"")</f>
        <v>S</v>
      </c>
      <c r="S42" s="25" t="str">
        <f>IF(L42="",IF(INT(Q42)=60,INT(P42+1),P42),"due")</f>
        <v>89</v>
      </c>
      <c r="T42" s="38" t="str">
        <f>IF(L42="",IF(INT(Q42)=60,"00",Q42),L42)</f>
        <v>00</v>
      </c>
      <c r="U42" s="40" t="str">
        <f>IF(L42="",IF(G42&gt;0,"W","E"),"")</f>
        <v>E</v>
      </c>
      <c r="V42" s="44"/>
      <c r="W42" s="22">
        <f>IF(S42="due",90*(I42+K42),S42+T42/60)</f>
        <v>89</v>
      </c>
      <c r="X42" s="22">
        <f>IF(R42="",W42,IF(R42="N",IF(U42="E",180+W42,180-W42),IF(U42="E",360-W42,W42)))</f>
        <v>271</v>
      </c>
      <c r="Y42" s="22">
        <f>RADIANS(X42)</f>
        <v>4.7298422729046328</v>
      </c>
      <c r="Z42" s="64"/>
      <c r="AA42" s="58">
        <f>-M42*COS(Y42)</f>
        <v>-0.3515445380998547</v>
      </c>
      <c r="AB42" s="58">
        <f>-M42*SIN(Y42)</f>
        <v>20.139973099244163</v>
      </c>
      <c r="AC42" s="64"/>
      <c r="AD42" s="82">
        <f>$AA$40/$M$40*M42</f>
        <v>-9.3589498732506854E-4</v>
      </c>
      <c r="AE42" s="82">
        <f>$AB$40/$M$40*M42</f>
        <v>-3.0881922998976004E-4</v>
      </c>
      <c r="AF42" s="22">
        <f t="shared" si="0"/>
        <v>-0.35060864311252965</v>
      </c>
      <c r="AG42" s="22">
        <f t="shared" si="0"/>
        <v>20.140281918474152</v>
      </c>
      <c r="AH42" s="63"/>
      <c r="AI42" s="38">
        <f>A42</f>
        <v>1</v>
      </c>
      <c r="AJ42" s="82">
        <f t="shared" ref="AJ42:AK44" si="1">AJ41+AF41</f>
        <v>720934.74269574275</v>
      </c>
      <c r="AK42" s="82">
        <f t="shared" si="1"/>
        <v>461683.97731204628</v>
      </c>
      <c r="AL42" s="66"/>
      <c r="AM42" s="9" t="str">
        <f>IF(A43=0,A42&amp;" - 1",A42&amp;" - "&amp;A43)</f>
        <v>1 - 2</v>
      </c>
      <c r="AN42" s="18">
        <f>F42</f>
        <v>0.34999999997671694</v>
      </c>
      <c r="AO42" s="18">
        <f>AN42*G42</f>
        <v>-7.0489999995359689</v>
      </c>
      <c r="AP42" s="9" t="str">
        <f>D42&amp;","&amp;C42</f>
        <v>461683.94,720934.84</v>
      </c>
    </row>
    <row r="43" spans="1:44">
      <c r="A43" s="20">
        <f>A42+1</f>
        <v>2</v>
      </c>
      <c r="B43" s="44"/>
      <c r="C43" s="60">
        <v>720934.49</v>
      </c>
      <c r="D43" s="60">
        <v>461704.08</v>
      </c>
      <c r="E43" s="79"/>
      <c r="F43" s="72">
        <f>IF(C44=0,C43-$C$42,C43-C44)</f>
        <v>14.949999999953434</v>
      </c>
      <c r="G43" s="72">
        <f>IF(D44=0,D43-$D$42,D43-D44)</f>
        <v>0.20000000001164153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14.951337732745266</v>
      </c>
      <c r="N43" s="36">
        <f>IF(F43=0,,ATAN(G43/F43))</f>
        <v>1.3377128430252242E-2</v>
      </c>
      <c r="O43" s="36">
        <f>ABS(DEGREES(N43))</f>
        <v>0.76645300105791747</v>
      </c>
      <c r="P43" s="37" t="str">
        <f>TEXT(INT(O43),"00")</f>
        <v>00</v>
      </c>
      <c r="Q43" s="38" t="str">
        <f>TEXT((O43-P43)*60,"00")</f>
        <v>46</v>
      </c>
      <c r="R43" s="39" t="str">
        <f>IF(L43="",IF(F43&gt;0,"S","N"),"")</f>
        <v>S</v>
      </c>
      <c r="S43" s="25" t="str">
        <f>IF(L43="",IF(INT(Q43)=60,INT(P43+1),P43),"due")</f>
        <v>00</v>
      </c>
      <c r="T43" s="38" t="str">
        <f>IF(L43="",IF(INT(Q43)=60,"00",Q43),L43)</f>
        <v>46</v>
      </c>
      <c r="U43" s="40" t="str">
        <f>IF(L43="",IF(G43&gt;0,"W","E"),"")</f>
        <v>W</v>
      </c>
      <c r="V43" s="44"/>
      <c r="W43" s="22">
        <f>IF(S43="due",90*(I43+K43),S43+T43/60)</f>
        <v>0.76666666666666672</v>
      </c>
      <c r="X43" s="22">
        <f>IF(R43="",W43,IF(R43="N",IF(U43="E",180+W43,180-W43),IF(U43="E",360-W43,W43)))</f>
        <v>0.76666666666666672</v>
      </c>
      <c r="Y43" s="22">
        <f>RADIANS(X43)</f>
        <v>1.3380857598623194E-2</v>
      </c>
      <c r="Z43" s="64"/>
      <c r="AA43" s="58">
        <f>-M43*COS(Y43)</f>
        <v>-14.949999254015808</v>
      </c>
      <c r="AB43" s="58">
        <f>-M43*SIN(Y43)</f>
        <v>-0.20005575107739632</v>
      </c>
      <c r="AC43" s="64"/>
      <c r="AD43" s="82">
        <f>$AA$40/$M$40*M43</f>
        <v>-6.9467574684571435E-4</v>
      </c>
      <c r="AE43" s="82">
        <f>$AB$40/$M$40*M43</f>
        <v>-2.2922361177145787E-4</v>
      </c>
      <c r="AF43" s="22">
        <f t="shared" si="0"/>
        <v>-14.949304578268961</v>
      </c>
      <c r="AG43" s="22">
        <f t="shared" si="0"/>
        <v>-0.19982652746562485</v>
      </c>
      <c r="AH43" s="64"/>
      <c r="AI43" s="25">
        <f>A43</f>
        <v>2</v>
      </c>
      <c r="AJ43" s="82">
        <f t="shared" si="1"/>
        <v>720934.39208709961</v>
      </c>
      <c r="AK43" s="82">
        <f t="shared" si="1"/>
        <v>461704.11759396474</v>
      </c>
      <c r="AL43" s="66"/>
      <c r="AM43" s="9" t="str">
        <f>IF(A44=0,A43&amp;" - 1",A43&amp;" - "&amp;A44)</f>
        <v>2 - 3</v>
      </c>
      <c r="AN43" s="18">
        <f>AN42+F42+F43</f>
        <v>15.649999999906868</v>
      </c>
      <c r="AO43" s="18">
        <f>AN43*G43</f>
        <v>3.1300000001635637</v>
      </c>
      <c r="AP43" s="9" t="str">
        <f>D43&amp;","&amp;C43</f>
        <v>461704.08,720934.49</v>
      </c>
    </row>
    <row r="44" spans="1:44" s="46" customFormat="1">
      <c r="A44" s="20">
        <f>A43+1</f>
        <v>3</v>
      </c>
      <c r="B44" s="44"/>
      <c r="C44" s="60">
        <v>720919.54</v>
      </c>
      <c r="D44" s="60">
        <v>461703.88</v>
      </c>
      <c r="E44" s="79"/>
      <c r="F44" s="72">
        <f>IF(C45=0,C44-$C$42,C44-C45)</f>
        <v>-0.32999999995809048</v>
      </c>
      <c r="G44" s="72">
        <f>IF(D45=0,D44-$D$42,D44-D45)</f>
        <v>20.150000000023283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20.152702052104839</v>
      </c>
      <c r="N44" s="22">
        <f>IF(F44=0,,ATAN(G44/F44))</f>
        <v>-1.5544206195287122</v>
      </c>
      <c r="O44" s="22">
        <f>ABS(DEGREES(N44))</f>
        <v>89.061741087105929</v>
      </c>
      <c r="P44" s="24" t="str">
        <f>TEXT(INT(O44),"00")</f>
        <v>89</v>
      </c>
      <c r="Q44" s="25" t="str">
        <f>TEXT((O44-P44)*60,"00")</f>
        <v>04</v>
      </c>
      <c r="R44" s="23" t="str">
        <f>IF(L44="",IF(F44&gt;0,"S","N"),"")</f>
        <v>N</v>
      </c>
      <c r="S44" s="25" t="str">
        <f>IF(L44="",IF(INT(Q44)=60,INT(P44+1),P44),"due")</f>
        <v>89</v>
      </c>
      <c r="T44" s="25" t="str">
        <f>IF(L44="",IF(INT(Q44)=60,"00",Q44),L44)</f>
        <v>04</v>
      </c>
      <c r="U44" s="24" t="str">
        <f>IF(L44="",IF(G44&gt;0,"W","E"),"")</f>
        <v>W</v>
      </c>
      <c r="V44" s="44"/>
      <c r="W44" s="22">
        <f>IF(S44="due",90*(I44+K44),S44+T44/60)</f>
        <v>89.066666666666663</v>
      </c>
      <c r="X44" s="22">
        <f>IF(R44="",W44,IF(R44="N",IF(U44="E",180+W44,180-W44),IF(U44="E",360-W44,W44)))</f>
        <v>90.933333333333337</v>
      </c>
      <c r="Y44" s="22">
        <f>RADIANS(X44)</f>
        <v>1.5870860664801771</v>
      </c>
      <c r="Z44" s="64"/>
      <c r="AA44" s="58">
        <f>-M44*COS(Y44)</f>
        <v>0.32826775198558972</v>
      </c>
      <c r="AB44" s="58">
        <f>-M44*SIN(Y44)</f>
        <v>-20.150028294866409</v>
      </c>
      <c r="AC44" s="64"/>
      <c r="AD44" s="82">
        <f>$AA$40/$M$40*M44</f>
        <v>-9.3634386429143797E-4</v>
      </c>
      <c r="AE44" s="82">
        <f>$AB$40/$M$40*M44</f>
        <v>-3.0896734686290472E-4</v>
      </c>
      <c r="AF44" s="22">
        <f>AA44-AD44</f>
        <v>0.32920409584988114</v>
      </c>
      <c r="AG44" s="22">
        <f>AB44-AE44</f>
        <v>-20.149719327519545</v>
      </c>
      <c r="AH44" s="64"/>
      <c r="AI44" s="25">
        <f>A44</f>
        <v>3</v>
      </c>
      <c r="AJ44" s="82">
        <f t="shared" si="1"/>
        <v>720919.44278252136</v>
      </c>
      <c r="AK44" s="82">
        <f t="shared" si="1"/>
        <v>461703.91776743729</v>
      </c>
      <c r="AL44" s="66"/>
      <c r="AM44" s="9" t="str">
        <f>IF(A45=0,A44&amp;" - 1",A44&amp;" - "&amp;A45)</f>
        <v>3 - 4</v>
      </c>
      <c r="AN44" s="18">
        <f>AN43+F43+F44</f>
        <v>30.269999999902211</v>
      </c>
      <c r="AO44" s="18">
        <f>AN44*G44</f>
        <v>609.94049999873437</v>
      </c>
      <c r="AP44" s="9" t="str">
        <f>D44&amp;","&amp;C44</f>
        <v>461703.88,720919.54</v>
      </c>
    </row>
    <row r="45" spans="1:44" s="46" customFormat="1">
      <c r="A45" s="20">
        <f>A44+1</f>
        <v>4</v>
      </c>
      <c r="B45" s="44"/>
      <c r="C45" s="60">
        <v>720919.87</v>
      </c>
      <c r="D45" s="60">
        <v>461683.73</v>
      </c>
      <c r="E45" s="79"/>
      <c r="F45" s="72">
        <f>IF(C46=0,C45-$C$42,C45-C46)</f>
        <v>-14.96999999997206</v>
      </c>
      <c r="G45" s="72">
        <f>IF(D46=0,D45-$D$42,D45-D46)</f>
        <v>-0.21000000002095476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14.971472873407356</v>
      </c>
      <c r="N45" s="22">
        <f>IF(F45=0,,ATAN(G45/F45))</f>
        <v>1.4027136045589736E-2</v>
      </c>
      <c r="O45" s="22">
        <f>ABS(DEGREES(N45))</f>
        <v>0.80369569406811903</v>
      </c>
      <c r="P45" s="24" t="str">
        <f>TEXT(INT(O45),"00")</f>
        <v>00</v>
      </c>
      <c r="Q45" s="25" t="str">
        <f>TEXT((O45-P45)*60,"00")</f>
        <v>48</v>
      </c>
      <c r="R45" s="23" t="str">
        <f>IF(L45="",IF(F45&gt;0,"S","N"),"")</f>
        <v>N</v>
      </c>
      <c r="S45" s="25" t="str">
        <f>IF(L45="",IF(INT(Q45)=60,INT(P45+1),P45),"due")</f>
        <v>00</v>
      </c>
      <c r="T45" s="25" t="str">
        <f>IF(L45="",IF(INT(Q45)=60,"00",Q45),L45)</f>
        <v>48</v>
      </c>
      <c r="U45" s="24" t="str">
        <f>IF(L45="",IF(G45&gt;0,"W","E"),"")</f>
        <v>E</v>
      </c>
      <c r="V45" s="44"/>
      <c r="W45" s="22">
        <f>IF(S45="due",90*(I45+K45),S45+T45/60)</f>
        <v>0.8</v>
      </c>
      <c r="X45" s="22">
        <f>IF(R45="",W45,IF(R45="N",IF(U45="E",180+W45,180-W45),IF(U45="E",360-W45,W45)))</f>
        <v>180.8</v>
      </c>
      <c r="Y45" s="22">
        <f>RADIANS(X45)</f>
        <v>3.1555552876057482</v>
      </c>
      <c r="Z45" s="64"/>
      <c r="AA45" s="58">
        <f>-M45*COS(Y45)</f>
        <v>14.970013514256845</v>
      </c>
      <c r="AB45" s="58">
        <f>-M45*SIN(Y45)</f>
        <v>0.20903440420114006</v>
      </c>
      <c r="AC45" s="64"/>
      <c r="AD45" s="82">
        <f>$AA$40/$M$40*M45</f>
        <v>-6.9561127476484136E-4</v>
      </c>
      <c r="AE45" s="82">
        <f>$AB$40/$M$40*M45</f>
        <v>-2.295323098791852E-4</v>
      </c>
      <c r="AF45" s="22">
        <f>AA45-AD45</f>
        <v>14.970709125531609</v>
      </c>
      <c r="AG45" s="22">
        <f>AB45-AE45</f>
        <v>0.20926393651101924</v>
      </c>
      <c r="AH45" s="64"/>
      <c r="AI45" s="25">
        <f>A45</f>
        <v>4</v>
      </c>
      <c r="AJ45" s="82">
        <f t="shared" ref="AJ45" si="2">AJ44+AF44</f>
        <v>720919.77198661724</v>
      </c>
      <c r="AK45" s="82">
        <f t="shared" ref="AK45" si="3">AK44+AG44</f>
        <v>461683.76804810978</v>
      </c>
      <c r="AL45" s="66"/>
      <c r="AM45" s="9" t="str">
        <f>IF(A46=0,A45&amp;" - 1",A45&amp;" - "&amp;A46)</f>
        <v>4 - 1</v>
      </c>
      <c r="AN45" s="18">
        <f>AN44+F44+F45</f>
        <v>14.96999999997206</v>
      </c>
      <c r="AO45" s="18">
        <f>AN45*G45</f>
        <v>-3.1437000003078253</v>
      </c>
      <c r="AP45" s="9" t="str">
        <f>D45&amp;","&amp;C45</f>
        <v>461683.73,720919.87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69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70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71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72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667.14560000343295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333.57280000171647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1.5687731217237065E-3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46978.717508847061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47000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47000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73.698949320930154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-3.6332402401129116E-4</v>
      </c>
      <c r="AB40" s="91">
        <f>SUM(AB42:AB65536)</f>
        <v>1.5261208212389299E-3</v>
      </c>
      <c r="AC40" s="91"/>
      <c r="AD40" s="91">
        <f>SUM(AD42:AD65536)</f>
        <v>-3.6332402401129116E-4</v>
      </c>
      <c r="AE40" s="91">
        <f>SUM(AE42:AE65536)</f>
        <v>1.5261208212389299E-3</v>
      </c>
      <c r="AF40" s="91">
        <f>SUM(AF42:AF65536)</f>
        <v>0</v>
      </c>
      <c r="AG40" s="91">
        <f>SUM(AG42:AG65536)</f>
        <v>2.9976021664879227E-15</v>
      </c>
      <c r="AH40" s="92"/>
      <c r="AI40" s="93">
        <v>1</v>
      </c>
      <c r="AJ40" s="92">
        <f>AJ44+AF44</f>
        <v>720981.58190867561</v>
      </c>
      <c r="AK40" s="92">
        <f>AK44+AG44</f>
        <v>461684.69330012426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231.07999999995809</v>
      </c>
      <c r="G41" s="72">
        <f>IF(D42=0,D41-$D$41,D41-D42)</f>
        <v>764.95999999996275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799.10059942407975</v>
      </c>
      <c r="N41" s="36">
        <f>IF(F41=0,,ATAN(G41/F41))</f>
        <v>1.27743131153412</v>
      </c>
      <c r="O41" s="36">
        <f>ABS(DEGREES(N41))</f>
        <v>73.191422768766515</v>
      </c>
      <c r="P41" s="37" t="str">
        <f>TEXT(INT(O41),"00")</f>
        <v>73</v>
      </c>
      <c r="Q41" s="38" t="str">
        <f>TEXT((O41-P41)*60,"00")</f>
        <v>11</v>
      </c>
      <c r="R41" s="39" t="str">
        <f>IF(L41="",IF(F41&gt;0,"S","N"),"")</f>
        <v>S</v>
      </c>
      <c r="S41" s="25" t="str">
        <f>IF(L41="",IF(INT(Q41)=60,INT(P41+1),P41),"due")</f>
        <v>73</v>
      </c>
      <c r="T41" s="38" t="str">
        <f>IF(L41="",IF(INT(Q41)=60,"00",Q41),L41)</f>
        <v>11</v>
      </c>
      <c r="U41" s="40" t="str">
        <f>IF(L41="",IF(G41&gt;0,"W","E"),"")</f>
        <v>W</v>
      </c>
      <c r="V41" s="41"/>
      <c r="W41" s="22">
        <f>IF(S41="due",90*(I41+K41),S41+T41/60)</f>
        <v>73.183333333333337</v>
      </c>
      <c r="X41" s="22">
        <f>IF(R41="",W41,IF(R41="N",IF(U41="E",180+W41,180-W41),IF(U41="E",360-W41,W41)))</f>
        <v>73.183333333333337</v>
      </c>
      <c r="Y41" s="22">
        <f>RADIANS(X41)</f>
        <v>1.2772901242511836</v>
      </c>
      <c r="Z41" s="64"/>
      <c r="AA41" s="58">
        <f>-M41*COS(Y41)</f>
        <v>-231.18800032039741</v>
      </c>
      <c r="AB41" s="58">
        <f>-M41*SIN(Y41)</f>
        <v>-764.92736681843166</v>
      </c>
      <c r="AC41" s="64"/>
      <c r="AD41" s="22">
        <v>0</v>
      </c>
      <c r="AE41" s="22">
        <v>0</v>
      </c>
      <c r="AF41" s="22">
        <f t="shared" ref="AF41:AG43" si="0">AA41-AD41</f>
        <v>-231.18800032039741</v>
      </c>
      <c r="AG41" s="22">
        <f t="shared" si="0"/>
        <v>-764.92736681843166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720997.54</v>
      </c>
      <c r="D42" s="60">
        <v>461685.26</v>
      </c>
      <c r="E42" s="79"/>
      <c r="F42" s="72">
        <f>IF(C43=0,C42-$C$42,C42-C43)</f>
        <v>-9.9999999976716936E-2</v>
      </c>
      <c r="G42" s="72">
        <f>IF(D43=0,D42-$D$42,D42-D43)</f>
        <v>-20.739999999990687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20.740241078628017</v>
      </c>
      <c r="N42" s="36">
        <f>IF(F42=0,,ATAN(G42/F42))</f>
        <v>1.5659747633879646</v>
      </c>
      <c r="O42" s="36">
        <f>ABS(DEGREES(N42))</f>
        <v>89.723744766128078</v>
      </c>
      <c r="P42" s="37" t="str">
        <f>TEXT(INT(O42),"00")</f>
        <v>89</v>
      </c>
      <c r="Q42" s="38" t="str">
        <f>TEXT((O42-P42)*60,"00")</f>
        <v>43</v>
      </c>
      <c r="R42" s="39" t="str">
        <f>IF(L42="",IF(F42&gt;0,"S","N"),"")</f>
        <v>N</v>
      </c>
      <c r="S42" s="25" t="str">
        <f>IF(L42="",IF(INT(Q42)=60,INT(P42+1),P42),"due")</f>
        <v>89</v>
      </c>
      <c r="T42" s="38" t="str">
        <f>IF(L42="",IF(INT(Q42)=60,"00",Q42),L42)</f>
        <v>43</v>
      </c>
      <c r="U42" s="40" t="str">
        <f>IF(L42="",IF(G42&gt;0,"W","E"),"")</f>
        <v>E</v>
      </c>
      <c r="V42" s="44"/>
      <c r="W42" s="22">
        <f>IF(S42="due",90*(I42+K42),S42+T42/60)</f>
        <v>89.716666666666669</v>
      </c>
      <c r="X42" s="22">
        <f>IF(R42="",W42,IF(R42="N",IF(U42="E",180+W42,180-W42),IF(U42="E",360-W42,W42)))</f>
        <v>269.7166666666667</v>
      </c>
      <c r="Y42" s="22">
        <f>RADIANS(X42)</f>
        <v>4.7074438808373733</v>
      </c>
      <c r="Z42" s="64"/>
      <c r="AA42" s="58">
        <f>-M42*COS(Y42)</f>
        <v>0.10256213875871383</v>
      </c>
      <c r="AB42" s="58">
        <f>-M42*SIN(Y42)</f>
        <v>20.739987488118267</v>
      </c>
      <c r="AC42" s="64"/>
      <c r="AD42" s="82">
        <f>$AA$40/$M$40*M42</f>
        <v>-1.0224606886643073E-4</v>
      </c>
      <c r="AE42" s="82">
        <f>$AB$40/$M$40*M42</f>
        <v>4.2947849378118782E-4</v>
      </c>
      <c r="AF42" s="22">
        <f t="shared" si="0"/>
        <v>0.10266438482758025</v>
      </c>
      <c r="AG42" s="22">
        <f t="shared" si="0"/>
        <v>20.739558009624485</v>
      </c>
      <c r="AH42" s="63"/>
      <c r="AI42" s="38">
        <f>A42</f>
        <v>1</v>
      </c>
      <c r="AJ42" s="82">
        <f t="shared" ref="AJ42:AK44" si="1">AJ41+AF41</f>
        <v>720997.43199967965</v>
      </c>
      <c r="AK42" s="82">
        <f t="shared" si="1"/>
        <v>461685.29263318155</v>
      </c>
      <c r="AL42" s="66"/>
      <c r="AM42" s="9" t="str">
        <f>IF(A43=0,A42&amp;" - 1",A42&amp;" - "&amp;A43)</f>
        <v>1 - 2</v>
      </c>
      <c r="AN42" s="18">
        <f>F42</f>
        <v>-9.9999999976716936E-2</v>
      </c>
      <c r="AO42" s="18">
        <f>AN42*G42</f>
        <v>2.073999999516178</v>
      </c>
      <c r="AP42" s="9" t="str">
        <f>D42&amp;","&amp;C42</f>
        <v>461685.26,720997.54</v>
      </c>
    </row>
    <row r="43" spans="1:44">
      <c r="A43" s="20">
        <f>A42+1</f>
        <v>2</v>
      </c>
      <c r="B43" s="44"/>
      <c r="C43" s="60">
        <v>720997.64</v>
      </c>
      <c r="D43" s="60">
        <v>461706</v>
      </c>
      <c r="E43" s="79"/>
      <c r="F43" s="72">
        <f>IF(C44=0,C43-$C$42,C43-C44)</f>
        <v>16.190000000060536</v>
      </c>
      <c r="G43" s="72">
        <f>IF(D44=0,D43-$D$42,D43-D44)</f>
        <v>0.44000000000232831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16.195977895822228</v>
      </c>
      <c r="N43" s="36">
        <f>IF(F43=0,,ATAN(G43/F43))</f>
        <v>2.7170581803324108E-2</v>
      </c>
      <c r="O43" s="36">
        <f>ABS(DEGREES(N43))</f>
        <v>1.5567596642454247</v>
      </c>
      <c r="P43" s="37" t="str">
        <f>TEXT(INT(O43),"00")</f>
        <v>01</v>
      </c>
      <c r="Q43" s="38" t="str">
        <f>TEXT((O43-P43)*60,"00")</f>
        <v>33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33</v>
      </c>
      <c r="U43" s="40" t="str">
        <f>IF(L43="",IF(G43&gt;0,"W","E"),"")</f>
        <v>W</v>
      </c>
      <c r="V43" s="44"/>
      <c r="W43" s="22">
        <f>IF(S43="due",90*(I43+K43),S43+T43/60)</f>
        <v>1.55</v>
      </c>
      <c r="X43" s="22">
        <f>IF(R43="",W43,IF(R43="N",IF(U43="E",180+W43,180-W43),IF(U43="E",360-W43,W43)))</f>
        <v>1.55</v>
      </c>
      <c r="Y43" s="22">
        <f>RADIANS(X43)</f>
        <v>2.7052603405912107E-2</v>
      </c>
      <c r="Z43" s="64"/>
      <c r="AA43" s="58">
        <f>-M43*COS(Y43)</f>
        <v>-16.190051797881765</v>
      </c>
      <c r="AB43" s="58">
        <f>-M43*SIN(Y43)</f>
        <v>-0.4380899266904934</v>
      </c>
      <c r="AC43" s="64"/>
      <c r="AD43" s="82">
        <f>$AA$40/$M$40*M43</f>
        <v>-7.9843578722999753E-5</v>
      </c>
      <c r="AE43" s="82">
        <f>$AB$40/$M$40*M43</f>
        <v>3.3537817451788631E-4</v>
      </c>
      <c r="AF43" s="22">
        <f t="shared" si="0"/>
        <v>-16.18997195430304</v>
      </c>
      <c r="AG43" s="22">
        <f t="shared" si="0"/>
        <v>-0.4384253048650113</v>
      </c>
      <c r="AH43" s="64"/>
      <c r="AI43" s="25">
        <f>A43</f>
        <v>2</v>
      </c>
      <c r="AJ43" s="82">
        <f t="shared" si="1"/>
        <v>720997.53466406453</v>
      </c>
      <c r="AK43" s="82">
        <f t="shared" si="1"/>
        <v>461706.03219119116</v>
      </c>
      <c r="AL43" s="66"/>
      <c r="AM43" s="9" t="str">
        <f>IF(A44=0,A43&amp;" - 1",A43&amp;" - "&amp;A44)</f>
        <v>2 - 3</v>
      </c>
      <c r="AN43" s="18">
        <f>AN42+F42+F43</f>
        <v>15.990000000107102</v>
      </c>
      <c r="AO43" s="18">
        <f>AN43*G43</f>
        <v>7.0356000000843544</v>
      </c>
      <c r="AP43" s="9" t="str">
        <f>D43&amp;","&amp;C43</f>
        <v>461706,720997.64</v>
      </c>
    </row>
    <row r="44" spans="1:44" s="46" customFormat="1">
      <c r="A44" s="20">
        <f>A43+1</f>
        <v>3</v>
      </c>
      <c r="B44" s="44"/>
      <c r="C44" s="60">
        <v>720981.45</v>
      </c>
      <c r="D44" s="60">
        <v>461705.56</v>
      </c>
      <c r="E44" s="79"/>
      <c r="F44" s="72">
        <f>IF(C45=0,C44-$C$42,C44-C45)</f>
        <v>-0.23999999999068677</v>
      </c>
      <c r="G44" s="72">
        <f>IF(D45=0,D44-$D$42,D44-D45)</f>
        <v>20.900000000023283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20.901377945029576</v>
      </c>
      <c r="N44" s="22">
        <f>IF(F44=0,,ATAN(G44/F44))</f>
        <v>-1.5593135779137508</v>
      </c>
      <c r="O44" s="22">
        <f>ABS(DEGREES(N44))</f>
        <v>89.342086951901777</v>
      </c>
      <c r="P44" s="24" t="str">
        <f>TEXT(INT(O44),"00")</f>
        <v>89</v>
      </c>
      <c r="Q44" s="25" t="str">
        <f>TEXT((O44-P44)*60,"00")</f>
        <v>21</v>
      </c>
      <c r="R44" s="23" t="str">
        <f>IF(L44="",IF(F44&gt;0,"S","N"),"")</f>
        <v>N</v>
      </c>
      <c r="S44" s="25" t="str">
        <f>IF(L44="",IF(INT(Q44)=60,INT(P44+1),P44),"due")</f>
        <v>89</v>
      </c>
      <c r="T44" s="25" t="str">
        <f>IF(L44="",IF(INT(Q44)=60,"00",Q44),L44)</f>
        <v>21</v>
      </c>
      <c r="U44" s="24" t="str">
        <f>IF(L44="",IF(G44&gt;0,"W","E"),"")</f>
        <v>W</v>
      </c>
      <c r="V44" s="44"/>
      <c r="W44" s="22">
        <f>IF(S44="due",90*(I44+K44),S44+T44/60)</f>
        <v>89.35</v>
      </c>
      <c r="X44" s="22">
        <f>IF(R44="",W44,IF(R44="N",IF(U44="E",180+W44,180-W44),IF(U44="E",360-W44,W44)))</f>
        <v>90.65</v>
      </c>
      <c r="Y44" s="22">
        <f>RADIANS(X44)</f>
        <v>1.5821409669328599</v>
      </c>
      <c r="Z44" s="64"/>
      <c r="AA44" s="58">
        <f>-M44*COS(Y44)</f>
        <v>0.2371135249784615</v>
      </c>
      <c r="AB44" s="58">
        <f>-M44*SIN(Y44)</f>
        <v>-20.900032946797978</v>
      </c>
      <c r="AC44" s="64"/>
      <c r="AD44" s="82">
        <f>$AA$40/$M$40*M44</f>
        <v>-1.030404478264705E-4</v>
      </c>
      <c r="AE44" s="82">
        <f>$AB$40/$M$40*M44</f>
        <v>4.3281523506651814E-4</v>
      </c>
      <c r="AF44" s="22">
        <f>AA44-AD44</f>
        <v>0.23721656542628797</v>
      </c>
      <c r="AG44" s="22">
        <f>AB44-AE44</f>
        <v>-20.900465762033043</v>
      </c>
      <c r="AH44" s="64"/>
      <c r="AI44" s="25">
        <f>A44</f>
        <v>3</v>
      </c>
      <c r="AJ44" s="82">
        <f t="shared" si="1"/>
        <v>720981.3446921102</v>
      </c>
      <c r="AK44" s="82">
        <f t="shared" si="1"/>
        <v>461705.59376588627</v>
      </c>
      <c r="AL44" s="66"/>
      <c r="AM44" s="9" t="str">
        <f>IF(A45=0,A44&amp;" - 1",A44&amp;" - "&amp;A45)</f>
        <v>3 - 4</v>
      </c>
      <c r="AN44" s="18">
        <f>AN43+F43+F44</f>
        <v>31.940000000176951</v>
      </c>
      <c r="AO44" s="18">
        <f>AN44*G44</f>
        <v>667.54600000444191</v>
      </c>
      <c r="AP44" s="9" t="str">
        <f>D44&amp;","&amp;C44</f>
        <v>461705.56,720981.45</v>
      </c>
    </row>
    <row r="45" spans="1:44" s="46" customFormat="1">
      <c r="A45" s="20">
        <f>A44+1</f>
        <v>4</v>
      </c>
      <c r="B45" s="44"/>
      <c r="C45" s="60">
        <v>720981.69</v>
      </c>
      <c r="D45" s="60">
        <v>461684.66</v>
      </c>
      <c r="E45" s="79"/>
      <c r="F45" s="72">
        <f>IF(C46=0,C45-$C$42,C45-C46)</f>
        <v>-15.850000000093132</v>
      </c>
      <c r="G45" s="72">
        <f>IF(D46=0,D45-$D$42,D45-D46)</f>
        <v>-0.6000000000349246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15.861352401450333</v>
      </c>
      <c r="N45" s="22">
        <f>IF(F45=0,,ATAN(G45/F45))</f>
        <v>3.7836823196365714E-2</v>
      </c>
      <c r="O45" s="22">
        <f>ABS(DEGREES(N45))</f>
        <v>2.1678902793344488</v>
      </c>
      <c r="P45" s="24" t="str">
        <f>TEXT(INT(O45),"00")</f>
        <v>02</v>
      </c>
      <c r="Q45" s="25" t="str">
        <f>TEXT((O45-P45)*60,"00")</f>
        <v>10</v>
      </c>
      <c r="R45" s="23" t="str">
        <f>IF(L45="",IF(F45&gt;0,"S","N"),"")</f>
        <v>N</v>
      </c>
      <c r="S45" s="25" t="str">
        <f>IF(L45="",IF(INT(Q45)=60,INT(P45+1),P45),"due")</f>
        <v>02</v>
      </c>
      <c r="T45" s="25" t="str">
        <f>IF(L45="",IF(INT(Q45)=60,"00",Q45),L45)</f>
        <v>10</v>
      </c>
      <c r="U45" s="24" t="str">
        <f>IF(L45="",IF(G45&gt;0,"W","E"),"")</f>
        <v>E</v>
      </c>
      <c r="V45" s="44"/>
      <c r="W45" s="22">
        <f>IF(S45="due",90*(I45+K45),S45+T45/60)</f>
        <v>2.1666666666666665</v>
      </c>
      <c r="X45" s="22">
        <f>IF(R45="",W45,IF(R45="N",IF(U45="E",180+W45,180-W45),IF(U45="E",360-W45,W45)))</f>
        <v>182.16666666666666</v>
      </c>
      <c r="Y45" s="22">
        <f>RADIANS(X45)</f>
        <v>3.1794081207163369</v>
      </c>
      <c r="Z45" s="64"/>
      <c r="AA45" s="58">
        <f>-M45*COS(Y45)</f>
        <v>15.850012810120578</v>
      </c>
      <c r="AB45" s="58">
        <f>-M45*SIN(Y45)</f>
        <v>0.59966150619144498</v>
      </c>
      <c r="AC45" s="64"/>
      <c r="AD45" s="82">
        <f>$AA$40/$M$40*M45</f>
        <v>-7.8193928595390172E-5</v>
      </c>
      <c r="AE45" s="82">
        <f>$AB$40/$M$40*M45</f>
        <v>3.2844891787333751E-4</v>
      </c>
      <c r="AF45" s="22">
        <f>AA45-AD45</f>
        <v>15.850091004049174</v>
      </c>
      <c r="AG45" s="22">
        <f>AB45-AE45</f>
        <v>0.59933305727357167</v>
      </c>
      <c r="AH45" s="64"/>
      <c r="AI45" s="25">
        <f>A45</f>
        <v>4</v>
      </c>
      <c r="AJ45" s="82">
        <f t="shared" ref="AJ45" si="2">AJ44+AF44</f>
        <v>720981.58190867561</v>
      </c>
      <c r="AK45" s="82">
        <f t="shared" ref="AK45" si="3">AK44+AG44</f>
        <v>461684.69330012426</v>
      </c>
      <c r="AL45" s="66"/>
      <c r="AM45" s="9" t="str">
        <f>IF(A46=0,A45&amp;" - 1",A45&amp;" - "&amp;A46)</f>
        <v>4 - 1</v>
      </c>
      <c r="AN45" s="18">
        <f>AN44+F44+F45</f>
        <v>15.850000000093132</v>
      </c>
      <c r="AO45" s="18">
        <f>AN45*G45</f>
        <v>-9.5100000006094341</v>
      </c>
      <c r="AP45" s="9" t="str">
        <f>D45&amp;","&amp;C45</f>
        <v>461684.66,720981.69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topLeftCell="A3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73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74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75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668.47330000375348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334.23665000187674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3.0122432512737943E-3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24491.643343175965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24000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24000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73.774787373086554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2.7182854551178748E-3</v>
      </c>
      <c r="AB40" s="91">
        <f>SUM(AB42:AB65536)</f>
        <v>1.2978958314668887E-3</v>
      </c>
      <c r="AC40" s="91"/>
      <c r="AD40" s="91">
        <f>SUM(AD42:AD65536)</f>
        <v>2.7182854551178748E-3</v>
      </c>
      <c r="AE40" s="91">
        <f>SUM(AE42:AE65536)</f>
        <v>1.2978958314668887E-3</v>
      </c>
      <c r="AF40" s="91">
        <f>SUM(AF42:AF65536)</f>
        <v>4.9960036108132044E-16</v>
      </c>
      <c r="AG40" s="91">
        <f>SUM(AG42:AG65536)</f>
        <v>0</v>
      </c>
      <c r="AH40" s="92"/>
      <c r="AI40" s="93">
        <v>1</v>
      </c>
      <c r="AJ40" s="92">
        <f>AJ44+AF44</f>
        <v>720997.68984029593</v>
      </c>
      <c r="AK40" s="92">
        <f>AK44+AG44</f>
        <v>461664.25296729931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231.07999999995809</v>
      </c>
      <c r="G41" s="72">
        <f>IF(D42=0,D41-$D$41,D41-D42)</f>
        <v>764.95999999996275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799.10059942407975</v>
      </c>
      <c r="N41" s="36">
        <f>IF(F41=0,,ATAN(G41/F41))</f>
        <v>1.27743131153412</v>
      </c>
      <c r="O41" s="36">
        <f>ABS(DEGREES(N41))</f>
        <v>73.191422768766515</v>
      </c>
      <c r="P41" s="37" t="str">
        <f>TEXT(INT(O41),"00")</f>
        <v>73</v>
      </c>
      <c r="Q41" s="38" t="str">
        <f>TEXT((O41-P41)*60,"00")</f>
        <v>11</v>
      </c>
      <c r="R41" s="39" t="str">
        <f>IF(L41="",IF(F41&gt;0,"S","N"),"")</f>
        <v>S</v>
      </c>
      <c r="S41" s="25" t="str">
        <f>IF(L41="",IF(INT(Q41)=60,INT(P41+1),P41),"due")</f>
        <v>73</v>
      </c>
      <c r="T41" s="38" t="str">
        <f>IF(L41="",IF(INT(Q41)=60,"00",Q41),L41)</f>
        <v>11</v>
      </c>
      <c r="U41" s="40" t="str">
        <f>IF(L41="",IF(G41&gt;0,"W","E"),"")</f>
        <v>W</v>
      </c>
      <c r="V41" s="41"/>
      <c r="W41" s="22">
        <f>IF(S41="due",90*(I41+K41),S41+T41/60)</f>
        <v>73.183333333333337</v>
      </c>
      <c r="X41" s="22">
        <f>IF(R41="",W41,IF(R41="N",IF(U41="E",180+W41,180-W41),IF(U41="E",360-W41,W41)))</f>
        <v>73.183333333333337</v>
      </c>
      <c r="Y41" s="22">
        <f>RADIANS(X41)</f>
        <v>1.2772901242511836</v>
      </c>
      <c r="Z41" s="64"/>
      <c r="AA41" s="58">
        <f>-M41*COS(Y41)</f>
        <v>-231.18800032039741</v>
      </c>
      <c r="AB41" s="58">
        <f>-M41*SIN(Y41)</f>
        <v>-764.92736681843166</v>
      </c>
      <c r="AC41" s="64"/>
      <c r="AD41" s="22">
        <v>0</v>
      </c>
      <c r="AE41" s="22">
        <v>0</v>
      </c>
      <c r="AF41" s="22">
        <f t="shared" ref="AF41:AG43" si="0">AA41-AD41</f>
        <v>-231.18800032039741</v>
      </c>
      <c r="AG41" s="22">
        <f t="shared" si="0"/>
        <v>-764.92736681843166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720997.54</v>
      </c>
      <c r="D42" s="60">
        <v>461685.26</v>
      </c>
      <c r="E42" s="79"/>
      <c r="F42" s="72">
        <f>IF(C43=0,C42-$C$42,C42-C43)</f>
        <v>15.850000000093132</v>
      </c>
      <c r="G42" s="72">
        <f>IF(D43=0,D42-$D$42,D42-D43)</f>
        <v>0.6000000000349246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15.861352401450333</v>
      </c>
      <c r="N42" s="36">
        <f>IF(F42=0,,ATAN(G42/F42))</f>
        <v>3.7836823196365714E-2</v>
      </c>
      <c r="O42" s="36">
        <f>ABS(DEGREES(N42))</f>
        <v>2.1678902793344488</v>
      </c>
      <c r="P42" s="37" t="str">
        <f>TEXT(INT(O42),"00")</f>
        <v>02</v>
      </c>
      <c r="Q42" s="38" t="str">
        <f>TEXT((O42-P42)*60,"00")</f>
        <v>10</v>
      </c>
      <c r="R42" s="39" t="str">
        <f>IF(L42="",IF(F42&gt;0,"S","N"),"")</f>
        <v>S</v>
      </c>
      <c r="S42" s="25" t="str">
        <f>IF(L42="",IF(INT(Q42)=60,INT(P42+1),P42),"due")</f>
        <v>02</v>
      </c>
      <c r="T42" s="38" t="str">
        <f>IF(L42="",IF(INT(Q42)=60,"00",Q42),L42)</f>
        <v>10</v>
      </c>
      <c r="U42" s="40" t="str">
        <f>IF(L42="",IF(G42&gt;0,"W","E"),"")</f>
        <v>W</v>
      </c>
      <c r="V42" s="44"/>
      <c r="W42" s="22">
        <f>IF(S42="due",90*(I42+K42),S42+T42/60)</f>
        <v>2.1666666666666665</v>
      </c>
      <c r="X42" s="22">
        <f>IF(R42="",W42,IF(R42="N",IF(U42="E",180+W42,180-W42),IF(U42="E",360-W42,W42)))</f>
        <v>2.1666666666666665</v>
      </c>
      <c r="Y42" s="22">
        <f>RADIANS(X42)</f>
        <v>3.7815467126543802E-2</v>
      </c>
      <c r="Z42" s="64"/>
      <c r="AA42" s="58">
        <f>-M42*COS(Y42)</f>
        <v>-15.850012810120578</v>
      </c>
      <c r="AB42" s="58">
        <f>-M42*SIN(Y42)</f>
        <v>-0.59966150619144654</v>
      </c>
      <c r="AC42" s="64"/>
      <c r="AD42" s="82">
        <f>$AA$40/$M$40*M42</f>
        <v>5.8442301315381705E-4</v>
      </c>
      <c r="AE42" s="82">
        <f>$AB$40/$M$40*M42</f>
        <v>2.7904361227315089E-4</v>
      </c>
      <c r="AF42" s="22">
        <f t="shared" si="0"/>
        <v>-15.850597233133731</v>
      </c>
      <c r="AG42" s="22">
        <f t="shared" si="0"/>
        <v>-0.59994054980371969</v>
      </c>
      <c r="AH42" s="63"/>
      <c r="AI42" s="38">
        <f>A42</f>
        <v>1</v>
      </c>
      <c r="AJ42" s="82">
        <f t="shared" ref="AJ42:AK44" si="1">AJ41+AF41</f>
        <v>720997.43199967965</v>
      </c>
      <c r="AK42" s="82">
        <f t="shared" si="1"/>
        <v>461685.29263318155</v>
      </c>
      <c r="AL42" s="66"/>
      <c r="AM42" s="9" t="str">
        <f>IF(A43=0,A42&amp;" - 1",A42&amp;" - "&amp;A43)</f>
        <v>1 - 2</v>
      </c>
      <c r="AN42" s="18">
        <f>F42</f>
        <v>15.850000000093132</v>
      </c>
      <c r="AO42" s="18">
        <f>AN42*G42</f>
        <v>9.5100000006094341</v>
      </c>
      <c r="AP42" s="9" t="str">
        <f>D42&amp;","&amp;C42</f>
        <v>461685.26,720997.54</v>
      </c>
    </row>
    <row r="43" spans="1:44">
      <c r="A43" s="20">
        <f>A42+1</f>
        <v>2</v>
      </c>
      <c r="B43" s="44"/>
      <c r="C43" s="60">
        <v>720981.69</v>
      </c>
      <c r="D43" s="60">
        <v>461684.66</v>
      </c>
      <c r="E43" s="79"/>
      <c r="F43" s="72">
        <f>IF(C44=0,C43-$C$42,C43-C44)</f>
        <v>8.999999996740371E-2</v>
      </c>
      <c r="G43" s="72">
        <f>IF(D44=0,D43-$D$42,D43-D44)</f>
        <v>20.669999999983702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20.670195935194236</v>
      </c>
      <c r="N43" s="36">
        <f>IF(F43=0,,ATAN(G43/F43))</f>
        <v>1.5664422178825201</v>
      </c>
      <c r="O43" s="36">
        <f>ABS(DEGREES(N43))</f>
        <v>89.750527935780539</v>
      </c>
      <c r="P43" s="37" t="str">
        <f>TEXT(INT(O43),"00")</f>
        <v>89</v>
      </c>
      <c r="Q43" s="38" t="str">
        <f>TEXT((O43-P43)*60,"00")</f>
        <v>45</v>
      </c>
      <c r="R43" s="39" t="str">
        <f>IF(L43="",IF(F43&gt;0,"S","N"),"")</f>
        <v>S</v>
      </c>
      <c r="S43" s="25" t="str">
        <f>IF(L43="",IF(INT(Q43)=60,INT(P43+1),P43),"due")</f>
        <v>89</v>
      </c>
      <c r="T43" s="38" t="str">
        <f>IF(L43="",IF(INT(Q43)=60,"00",Q43),L43)</f>
        <v>45</v>
      </c>
      <c r="U43" s="40" t="str">
        <f>IF(L43="",IF(G43&gt;0,"W","E"),"")</f>
        <v>W</v>
      </c>
      <c r="V43" s="44"/>
      <c r="W43" s="22">
        <f>IF(S43="due",90*(I43+K43),S43+T43/60)</f>
        <v>89.75</v>
      </c>
      <c r="X43" s="22">
        <f>IF(R43="",W43,IF(R43="N",IF(U43="E",180+W43,180-W43),IF(U43="E",360-W43,W43)))</f>
        <v>89.75</v>
      </c>
      <c r="Y43" s="22">
        <f>RADIANS(X43)</f>
        <v>1.5664330036649108</v>
      </c>
      <c r="Z43" s="64"/>
      <c r="AA43" s="58">
        <f>-M43*COS(Y43)</f>
        <v>-9.019045784156407E-2</v>
      </c>
      <c r="AB43" s="58">
        <f>-M43*SIN(Y43)</f>
        <v>-20.669999169826657</v>
      </c>
      <c r="AC43" s="64"/>
      <c r="AD43" s="82">
        <f>$AA$40/$M$40*M43</f>
        <v>7.6160833484926614E-4</v>
      </c>
      <c r="AE43" s="82">
        <f>$AB$40/$M$40*M43</f>
        <v>3.6364403199458546E-4</v>
      </c>
      <c r="AF43" s="22">
        <f t="shared" si="0"/>
        <v>-9.095206617641334E-2</v>
      </c>
      <c r="AG43" s="22">
        <f t="shared" si="0"/>
        <v>-20.670362813858652</v>
      </c>
      <c r="AH43" s="64"/>
      <c r="AI43" s="25">
        <f>A43</f>
        <v>2</v>
      </c>
      <c r="AJ43" s="82">
        <f t="shared" si="1"/>
        <v>720981.58140244649</v>
      </c>
      <c r="AK43" s="82">
        <f t="shared" si="1"/>
        <v>461684.69269263174</v>
      </c>
      <c r="AL43" s="66"/>
      <c r="AM43" s="9" t="str">
        <f>IF(A44=0,A43&amp;" - 1",A43&amp;" - "&amp;A44)</f>
        <v>2 - 3</v>
      </c>
      <c r="AN43" s="18">
        <f>AN42+F42+F43</f>
        <v>31.790000000153668</v>
      </c>
      <c r="AO43" s="18">
        <f>AN43*G43</f>
        <v>657.0993000026582</v>
      </c>
      <c r="AP43" s="9" t="str">
        <f>D43&amp;","&amp;C43</f>
        <v>461684.66,720981.69</v>
      </c>
    </row>
    <row r="44" spans="1:44" s="46" customFormat="1">
      <c r="A44" s="20">
        <f>A43+1</f>
        <v>3</v>
      </c>
      <c r="B44" s="44"/>
      <c r="C44" s="60">
        <v>720981.6</v>
      </c>
      <c r="D44" s="60">
        <v>461663.99</v>
      </c>
      <c r="E44" s="79"/>
      <c r="F44" s="72">
        <f>IF(C45=0,C44-$C$42,C44-C45)</f>
        <v>-16.200000000069849</v>
      </c>
      <c r="G44" s="72">
        <f>IF(D45=0,D44-$D$42,D44-D45)</f>
        <v>-0.22999999998137355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16.201632633850657</v>
      </c>
      <c r="N44" s="22">
        <f>IF(F44=0,,ATAN(G44/F44))</f>
        <v>1.4196577046797134E-2</v>
      </c>
      <c r="O44" s="22">
        <f>ABS(DEGREES(N44))</f>
        <v>0.81340394831377394</v>
      </c>
      <c r="P44" s="24" t="str">
        <f>TEXT(INT(O44),"00")</f>
        <v>00</v>
      </c>
      <c r="Q44" s="25" t="str">
        <f>TEXT((O44-P44)*60,"00")</f>
        <v>49</v>
      </c>
      <c r="R44" s="23" t="str">
        <f>IF(L44="",IF(F44&gt;0,"S","N"),"")</f>
        <v>N</v>
      </c>
      <c r="S44" s="25" t="str">
        <f>IF(L44="",IF(INT(Q44)=60,INT(P44+1),P44),"due")</f>
        <v>00</v>
      </c>
      <c r="T44" s="25" t="str">
        <f>IF(L44="",IF(INT(Q44)=60,"00",Q44),L44)</f>
        <v>49</v>
      </c>
      <c r="U44" s="24" t="str">
        <f>IF(L44="",IF(G44&gt;0,"W","E"),"")</f>
        <v>E</v>
      </c>
      <c r="V44" s="44"/>
      <c r="W44" s="22">
        <f>IF(S44="due",90*(I44+K44),S44+T44/60)</f>
        <v>0.81666666666666665</v>
      </c>
      <c r="X44" s="22">
        <f>IF(R44="",W44,IF(R44="N",IF(U44="E",180+W44,180-W44),IF(U44="E",360-W44,W44)))</f>
        <v>180.81666666666666</v>
      </c>
      <c r="Y44" s="22">
        <f>RADIANS(X44)</f>
        <v>3.1558461758144136</v>
      </c>
      <c r="Z44" s="64"/>
      <c r="AA44" s="58">
        <f>-M44*COS(Y44)</f>
        <v>16.199986876412659</v>
      </c>
      <c r="AB44" s="58">
        <f>-M44*SIN(Y44)</f>
        <v>0.23092251148869897</v>
      </c>
      <c r="AC44" s="64"/>
      <c r="AD44" s="82">
        <f>$AA$40/$M$40*M44</f>
        <v>5.9696088468600078E-4</v>
      </c>
      <c r="AE44" s="82">
        <f>$AB$40/$M$40*M44</f>
        <v>2.8503005169085469E-4</v>
      </c>
      <c r="AF44" s="22">
        <f>AA44-AD44</f>
        <v>16.199389915527973</v>
      </c>
      <c r="AG44" s="22">
        <f>AB44-AE44</f>
        <v>0.2306374814370081</v>
      </c>
      <c r="AH44" s="64"/>
      <c r="AI44" s="25">
        <f>A44</f>
        <v>3</v>
      </c>
      <c r="AJ44" s="82">
        <f t="shared" si="1"/>
        <v>720981.49045038037</v>
      </c>
      <c r="AK44" s="82">
        <f t="shared" si="1"/>
        <v>461664.02232981788</v>
      </c>
      <c r="AL44" s="66"/>
      <c r="AM44" s="9" t="str">
        <f>IF(A45=0,A44&amp;" - 1",A44&amp;" - "&amp;A45)</f>
        <v>3 - 4</v>
      </c>
      <c r="AN44" s="18">
        <f>AN43+F43+F44</f>
        <v>15.680000000051223</v>
      </c>
      <c r="AO44" s="18">
        <f>AN44*G44</f>
        <v>-3.6063999997197183</v>
      </c>
      <c r="AP44" s="9" t="str">
        <f>D44&amp;","&amp;C44</f>
        <v>461663.99,720981.6</v>
      </c>
    </row>
    <row r="45" spans="1:44" s="46" customFormat="1">
      <c r="A45" s="20">
        <f>A44+1</f>
        <v>4</v>
      </c>
      <c r="B45" s="44"/>
      <c r="C45" s="60">
        <v>720997.8</v>
      </c>
      <c r="D45" s="60">
        <v>461664.22</v>
      </c>
      <c r="E45" s="79"/>
      <c r="F45" s="72">
        <f>IF(C46=0,C45-$C$42,C45-C46)</f>
        <v>0.26000000000931323</v>
      </c>
      <c r="G45" s="72">
        <f>IF(D46=0,D45-$D$42,D45-D46)</f>
        <v>-21.040000000037253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21.041606402591331</v>
      </c>
      <c r="N45" s="22">
        <f>IF(F45=0,,ATAN(G45/F45))</f>
        <v>-1.5584395413040215</v>
      </c>
      <c r="O45" s="22">
        <f>ABS(DEGREES(N45))</f>
        <v>89.292008343024364</v>
      </c>
      <c r="P45" s="24" t="str">
        <f>TEXT(INT(O45),"00")</f>
        <v>89</v>
      </c>
      <c r="Q45" s="25" t="str">
        <f>TEXT((O45-P45)*60,"00")</f>
        <v>18</v>
      </c>
      <c r="R45" s="23" t="str">
        <f>IF(L45="",IF(F45&gt;0,"S","N"),"")</f>
        <v>S</v>
      </c>
      <c r="S45" s="25" t="str">
        <f>IF(L45="",IF(INT(Q45)=60,INT(P45+1),P45),"due")</f>
        <v>89</v>
      </c>
      <c r="T45" s="25" t="str">
        <f>IF(L45="",IF(INT(Q45)=60,"00",Q45),L45)</f>
        <v>18</v>
      </c>
      <c r="U45" s="24" t="str">
        <f>IF(L45="",IF(G45&gt;0,"W","E"),"")</f>
        <v>E</v>
      </c>
      <c r="V45" s="44"/>
      <c r="W45" s="22">
        <f>IF(S45="due",90*(I45+K45),S45+T45/60)</f>
        <v>89.3</v>
      </c>
      <c r="X45" s="22">
        <f>IF(R45="",W45,IF(R45="N",IF(U45="E",180+W45,180-W45),IF(U45="E",360-W45,W45)))</f>
        <v>270.7</v>
      </c>
      <c r="Y45" s="22">
        <f>RADIANS(X45)</f>
        <v>4.7246062851486501</v>
      </c>
      <c r="Z45" s="64"/>
      <c r="AA45" s="58">
        <f>-M45*COS(Y45)</f>
        <v>-0.2570653229953993</v>
      </c>
      <c r="AB45" s="58">
        <f>-M45*SIN(Y45)</f>
        <v>21.040036060360869</v>
      </c>
      <c r="AC45" s="64"/>
      <c r="AD45" s="82">
        <f>$AA$40/$M$40*M45</f>
        <v>7.7529322242879113E-4</v>
      </c>
      <c r="AE45" s="82">
        <f>$AB$40/$M$40*M45</f>
        <v>3.701781355082977E-4</v>
      </c>
      <c r="AF45" s="22">
        <f>AA45-AD45</f>
        <v>-0.25784061621782811</v>
      </c>
      <c r="AG45" s="22">
        <f>AB45-AE45</f>
        <v>21.039665882225361</v>
      </c>
      <c r="AH45" s="64"/>
      <c r="AI45" s="25">
        <f>A45</f>
        <v>4</v>
      </c>
      <c r="AJ45" s="82">
        <f t="shared" ref="AJ45" si="2">AJ44+AF44</f>
        <v>720997.68984029593</v>
      </c>
      <c r="AK45" s="82">
        <f t="shared" ref="AK45" si="3">AK44+AG44</f>
        <v>461664.25296729931</v>
      </c>
      <c r="AL45" s="66"/>
      <c r="AM45" s="9" t="str">
        <f>IF(A46=0,A45&amp;" - 1",A45&amp;" - "&amp;A46)</f>
        <v>4 - 1</v>
      </c>
      <c r="AN45" s="18">
        <f>AN44+F44+F45</f>
        <v>-0.26000000000931323</v>
      </c>
      <c r="AO45" s="18">
        <f>AN45*G45</f>
        <v>5.4704000002056361</v>
      </c>
      <c r="AP45" s="9" t="str">
        <f>D45&amp;","&amp;C45</f>
        <v>461664.22,720997.8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workbookViewId="0">
      <selection activeCell="D20" sqref="D20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76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77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78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79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652.28249999893819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326.1412499994691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4.1243764286380069E-3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17654.366035379026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18000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18000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72.813251138864672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1.4705624645383608E-3</v>
      </c>
      <c r="AB40" s="91">
        <f>SUM(AB42:AB65536)</f>
        <v>3.8533007880252046E-3</v>
      </c>
      <c r="AC40" s="91"/>
      <c r="AD40" s="91">
        <f>SUM(AD42:AD65536)</f>
        <v>1.4705624645383606E-3</v>
      </c>
      <c r="AE40" s="91">
        <f>SUM(AE42:AE65536)</f>
        <v>3.8533007880252046E-3</v>
      </c>
      <c r="AF40" s="91">
        <f>SUM(AF42:AF65536)</f>
        <v>0</v>
      </c>
      <c r="AG40" s="91">
        <f>SUM(AG42:AG65536)</f>
        <v>1.9984014443252818E-15</v>
      </c>
      <c r="AH40" s="92"/>
      <c r="AI40" s="93">
        <v>1</v>
      </c>
      <c r="AJ40" s="92">
        <f>AJ44+AF44</f>
        <v>720981.65512747795</v>
      </c>
      <c r="AK40" s="92">
        <f>AK44+AG44</f>
        <v>461684.6706630704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262.92000000004191</v>
      </c>
      <c r="G41" s="72">
        <f>IF(D42=0,D41-$D$41,D41-D42)</f>
        <v>765.85999999998603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809.73357717214651</v>
      </c>
      <c r="N41" s="36">
        <f>IF(F41=0,,ATAN(G41/F41))</f>
        <v>1.2401024451343601</v>
      </c>
      <c r="O41" s="36">
        <f>ABS(DEGREES(N41))</f>
        <v>71.05263627005256</v>
      </c>
      <c r="P41" s="37" t="str">
        <f>TEXT(INT(O41),"00")</f>
        <v>71</v>
      </c>
      <c r="Q41" s="38" t="str">
        <f>TEXT((O41-P41)*60,"00")</f>
        <v>03</v>
      </c>
      <c r="R41" s="39" t="str">
        <f>IF(L41="",IF(F41&gt;0,"S","N"),"")</f>
        <v>S</v>
      </c>
      <c r="S41" s="25" t="str">
        <f>IF(L41="",IF(INT(Q41)=60,INT(P41+1),P41),"due")</f>
        <v>71</v>
      </c>
      <c r="T41" s="38" t="str">
        <f>IF(L41="",IF(INT(Q41)=60,"00",Q41),L41)</f>
        <v>03</v>
      </c>
      <c r="U41" s="40" t="str">
        <f>IF(L41="",IF(G41&gt;0,"W","E"),"")</f>
        <v>W</v>
      </c>
      <c r="V41" s="41"/>
      <c r="W41" s="22">
        <f>IF(S41="due",90*(I41+K41),S41+T41/60)</f>
        <v>71.05</v>
      </c>
      <c r="X41" s="22">
        <f>IF(R41="",W41,IF(R41="N",IF(U41="E",180+W41,180-W41),IF(U41="E",360-W41,W41)))</f>
        <v>71.05</v>
      </c>
      <c r="Y41" s="22">
        <f>RADIANS(X41)</f>
        <v>1.240056433541971</v>
      </c>
      <c r="Z41" s="64"/>
      <c r="AA41" s="58">
        <f>-M41*COS(Y41)</f>
        <v>-262.95523815986695</v>
      </c>
      <c r="AB41" s="58">
        <f>-M41*SIN(Y41)</f>
        <v>-765.84790182143092</v>
      </c>
      <c r="AC41" s="64"/>
      <c r="AD41" s="22">
        <v>0</v>
      </c>
      <c r="AE41" s="22">
        <v>0</v>
      </c>
      <c r="AF41" s="22">
        <f t="shared" ref="AF41:AG43" si="0">AA41-AD41</f>
        <v>-262.95523815986695</v>
      </c>
      <c r="AG41" s="22">
        <f t="shared" si="0"/>
        <v>-765.84790182143092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720965.7</v>
      </c>
      <c r="D42" s="60">
        <v>461684.36</v>
      </c>
      <c r="E42" s="79"/>
      <c r="F42" s="72">
        <f>IF(C43=0,C42-$C$42,C42-C43)</f>
        <v>-4.0000000037252903E-2</v>
      </c>
      <c r="G42" s="72">
        <f>IF(D43=0,D42-$D$42,D42-D43)</f>
        <v>20.289999999979045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20.290039428230607</v>
      </c>
      <c r="N42" s="36">
        <f>IF(F42=0,,ATAN(G42/F42))</f>
        <v>-1.5688249148571072</v>
      </c>
      <c r="O42" s="36">
        <f>ABS(DEGREES(N42))</f>
        <v>89.887046416282956</v>
      </c>
      <c r="P42" s="37" t="str">
        <f>TEXT(INT(O42),"00")</f>
        <v>89</v>
      </c>
      <c r="Q42" s="38" t="str">
        <f>TEXT((O42-P42)*60,"00")</f>
        <v>53</v>
      </c>
      <c r="R42" s="39" t="str">
        <f>IF(L42="",IF(F42&gt;0,"S","N"),"")</f>
        <v>N</v>
      </c>
      <c r="S42" s="25" t="str">
        <f>IF(L42="",IF(INT(Q42)=60,INT(P42+1),P42),"due")</f>
        <v>89</v>
      </c>
      <c r="T42" s="38" t="str">
        <f>IF(L42="",IF(INT(Q42)=60,"00",Q42),L42)</f>
        <v>53</v>
      </c>
      <c r="U42" s="40" t="str">
        <f>IF(L42="",IF(G42&gt;0,"W","E"),"")</f>
        <v>W</v>
      </c>
      <c r="V42" s="44"/>
      <c r="W42" s="22">
        <f>IF(S42="due",90*(I42+K42),S42+T42/60)</f>
        <v>89.88333333333334</v>
      </c>
      <c r="X42" s="22">
        <f>IF(R42="",W42,IF(R42="N",IF(U42="E",180+W42,180-W42),IF(U42="E",360-W42,W42)))</f>
        <v>90.11666666666666</v>
      </c>
      <c r="Y42" s="22">
        <f>RADIANS(X42)</f>
        <v>1.5728325442555566</v>
      </c>
      <c r="Z42" s="64"/>
      <c r="AA42" s="58">
        <f>-M42*COS(Y42)</f>
        <v>4.1314904011380646E-2</v>
      </c>
      <c r="AB42" s="58">
        <f>-M42*SIN(Y42)</f>
        <v>-20.289997365151606</v>
      </c>
      <c r="AC42" s="64"/>
      <c r="AD42" s="82">
        <f>$AA$40/$M$40*M42</f>
        <v>4.0978489382728796E-4</v>
      </c>
      <c r="AE42" s="82">
        <f>$AB$40/$M$40*M42</f>
        <v>1.0737554455404934E-3</v>
      </c>
      <c r="AF42" s="22">
        <f t="shared" si="0"/>
        <v>4.090511911755336E-2</v>
      </c>
      <c r="AG42" s="22">
        <f t="shared" si="0"/>
        <v>-20.291071120597145</v>
      </c>
      <c r="AH42" s="63"/>
      <c r="AI42" s="38">
        <f>A42</f>
        <v>1</v>
      </c>
      <c r="AJ42" s="82">
        <f t="shared" ref="AJ42:AK44" si="1">AJ41+AF41</f>
        <v>720965.66476184013</v>
      </c>
      <c r="AK42" s="82">
        <f t="shared" si="1"/>
        <v>461684.37209817854</v>
      </c>
      <c r="AL42" s="66"/>
      <c r="AM42" s="9" t="str">
        <f>IF(A43=0,A42&amp;" - 1",A42&amp;" - "&amp;A43)</f>
        <v>1 - 2</v>
      </c>
      <c r="AN42" s="18">
        <f>F42</f>
        <v>-4.0000000037252903E-2</v>
      </c>
      <c r="AO42" s="18">
        <f>AN42*G42</f>
        <v>-0.81160000075502325</v>
      </c>
      <c r="AP42" s="9" t="str">
        <f>D42&amp;","&amp;C42</f>
        <v>461684.36,720965.7</v>
      </c>
    </row>
    <row r="43" spans="1:44">
      <c r="A43" s="20">
        <f>A42+1</f>
        <v>2</v>
      </c>
      <c r="B43" s="44"/>
      <c r="C43" s="60">
        <v>720965.74</v>
      </c>
      <c r="D43" s="60">
        <v>461664.07</v>
      </c>
      <c r="E43" s="79"/>
      <c r="F43" s="72">
        <f>IF(C44=0,C43-$C$42,C43-C44)</f>
        <v>-15.85999999998603</v>
      </c>
      <c r="G43" s="72">
        <f>IF(D44=0,D43-$D$42,D43-D44)</f>
        <v>8.0000000016298145E-2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15.860201764150402</v>
      </c>
      <c r="N43" s="36">
        <f>IF(F43=0,,ATAN(G43/F43))</f>
        <v>-5.0440934135221474E-3</v>
      </c>
      <c r="O43" s="36">
        <f>ABS(DEGREES(N43))</f>
        <v>0.28900526406455573</v>
      </c>
      <c r="P43" s="37" t="str">
        <f>TEXT(INT(O43),"00")</f>
        <v>00</v>
      </c>
      <c r="Q43" s="38" t="str">
        <f>TEXT((O43-P43)*60,"00")</f>
        <v>17</v>
      </c>
      <c r="R43" s="39" t="str">
        <f>IF(L43="",IF(F43&gt;0,"S","N"),"")</f>
        <v>N</v>
      </c>
      <c r="S43" s="25" t="str">
        <f>IF(L43="",IF(INT(Q43)=60,INT(P43+1),P43),"due")</f>
        <v>00</v>
      </c>
      <c r="T43" s="38" t="str">
        <f>IF(L43="",IF(INT(Q43)=60,"00",Q43),L43)</f>
        <v>17</v>
      </c>
      <c r="U43" s="40" t="str">
        <f>IF(L43="",IF(G43&gt;0,"W","E"),"")</f>
        <v>W</v>
      </c>
      <c r="V43" s="44"/>
      <c r="W43" s="22">
        <f>IF(S43="due",90*(I43+K43),S43+T43/60)</f>
        <v>0.28333333333333333</v>
      </c>
      <c r="X43" s="22">
        <f>IF(R43="",W43,IF(R43="N",IF(U43="E",180+W43,180-W43),IF(U43="E",360-W43,W43)))</f>
        <v>179.71666666666667</v>
      </c>
      <c r="Y43" s="22">
        <f>RADIANS(X43)</f>
        <v>3.1366475540424759</v>
      </c>
      <c r="Z43" s="64"/>
      <c r="AA43" s="58">
        <f>-M43*COS(Y43)</f>
        <v>15.860007841783018</v>
      </c>
      <c r="AB43" s="58">
        <f>-M43*SIN(Y43)</f>
        <v>-7.8429956908864812E-2</v>
      </c>
      <c r="AC43" s="64"/>
      <c r="AD43" s="82">
        <f>$AA$40/$M$40*M43</f>
        <v>3.2031830785695552E-4</v>
      </c>
      <c r="AE43" s="82">
        <f>$AB$40/$M$40*M43</f>
        <v>8.3932700435922875E-4</v>
      </c>
      <c r="AF43" s="22">
        <f t="shared" si="0"/>
        <v>15.859687523475161</v>
      </c>
      <c r="AG43" s="22">
        <f t="shared" si="0"/>
        <v>-7.9269283913224034E-2</v>
      </c>
      <c r="AH43" s="64"/>
      <c r="AI43" s="25">
        <f>A43</f>
        <v>2</v>
      </c>
      <c r="AJ43" s="82">
        <f t="shared" si="1"/>
        <v>720965.70566695929</v>
      </c>
      <c r="AK43" s="82">
        <f t="shared" si="1"/>
        <v>461664.08102705795</v>
      </c>
      <c r="AL43" s="66"/>
      <c r="AM43" s="9" t="str">
        <f>IF(A44=0,A43&amp;" - 1",A43&amp;" - "&amp;A44)</f>
        <v>2 - 3</v>
      </c>
      <c r="AN43" s="18">
        <f>AN42+F42+F43</f>
        <v>-15.940000000060536</v>
      </c>
      <c r="AO43" s="18">
        <f>AN43*G43</f>
        <v>-1.2752000002646353</v>
      </c>
      <c r="AP43" s="9" t="str">
        <f>D43&amp;","&amp;C43</f>
        <v>461664.07,720965.74</v>
      </c>
    </row>
    <row r="44" spans="1:44" s="46" customFormat="1">
      <c r="A44" s="20">
        <f>A43+1</f>
        <v>3</v>
      </c>
      <c r="B44" s="44"/>
      <c r="C44" s="60">
        <v>720981.6</v>
      </c>
      <c r="D44" s="60">
        <v>461663.99</v>
      </c>
      <c r="E44" s="79"/>
      <c r="F44" s="72">
        <f>IF(C45=0,C44-$C$42,C44-C45)</f>
        <v>-8.999999996740371E-2</v>
      </c>
      <c r="G44" s="72">
        <f>IF(D45=0,D44-$D$42,D44-D45)</f>
        <v>-20.669999999983702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20.670195935194236</v>
      </c>
      <c r="N44" s="22">
        <f>IF(F44=0,,ATAN(G44/F44))</f>
        <v>1.5664422178825201</v>
      </c>
      <c r="O44" s="22">
        <f>ABS(DEGREES(N44))</f>
        <v>89.750527935780539</v>
      </c>
      <c r="P44" s="24" t="str">
        <f>TEXT(INT(O44),"00")</f>
        <v>89</v>
      </c>
      <c r="Q44" s="25" t="str">
        <f>TEXT((O44-P44)*60,"00")</f>
        <v>45</v>
      </c>
      <c r="R44" s="23" t="str">
        <f>IF(L44="",IF(F44&gt;0,"S","N"),"")</f>
        <v>N</v>
      </c>
      <c r="S44" s="25" t="str">
        <f>IF(L44="",IF(INT(Q44)=60,INT(P44+1),P44),"due")</f>
        <v>89</v>
      </c>
      <c r="T44" s="25" t="str">
        <f>IF(L44="",IF(INT(Q44)=60,"00",Q44),L44)</f>
        <v>45</v>
      </c>
      <c r="U44" s="24" t="str">
        <f>IF(L44="",IF(G44&gt;0,"W","E"),"")</f>
        <v>E</v>
      </c>
      <c r="V44" s="44"/>
      <c r="W44" s="22">
        <f>IF(S44="due",90*(I44+K44),S44+T44/60)</f>
        <v>89.75</v>
      </c>
      <c r="X44" s="22">
        <f>IF(R44="",W44,IF(R44="N",IF(U44="E",180+W44,180-W44),IF(U44="E",360-W44,W44)))</f>
        <v>269.75</v>
      </c>
      <c r="Y44" s="22">
        <f>RADIANS(X44)</f>
        <v>4.7080256572547041</v>
      </c>
      <c r="Z44" s="64"/>
      <c r="AA44" s="58">
        <f>-M44*COS(Y44)</f>
        <v>9.019045784156203E-2</v>
      </c>
      <c r="AB44" s="58">
        <f>-M44*SIN(Y44)</f>
        <v>20.669999169826657</v>
      </c>
      <c r="AC44" s="64"/>
      <c r="AD44" s="82">
        <f>$AA$40/$M$40*M44</f>
        <v>4.1746267061992912E-4</v>
      </c>
      <c r="AE44" s="82">
        <f>$AB$40/$M$40*M44</f>
        <v>1.0938734507791577E-3</v>
      </c>
      <c r="AF44" s="22">
        <f>AA44-AD44</f>
        <v>8.9772995170942102E-2</v>
      </c>
      <c r="AG44" s="22">
        <f>AB44-AE44</f>
        <v>20.668905296375879</v>
      </c>
      <c r="AH44" s="64"/>
      <c r="AI44" s="25">
        <f>A44</f>
        <v>3</v>
      </c>
      <c r="AJ44" s="82">
        <f t="shared" si="1"/>
        <v>720981.56535448274</v>
      </c>
      <c r="AK44" s="82">
        <f t="shared" si="1"/>
        <v>461664.00175777404</v>
      </c>
      <c r="AL44" s="66"/>
      <c r="AM44" s="9" t="str">
        <f>IF(A45=0,A44&amp;" - 1",A44&amp;" - "&amp;A45)</f>
        <v>3 - 4</v>
      </c>
      <c r="AN44" s="18">
        <f>AN43+F43+F44</f>
        <v>-31.89000000001397</v>
      </c>
      <c r="AO44" s="18">
        <f>AN44*G44</f>
        <v>659.16629999976897</v>
      </c>
      <c r="AP44" s="9" t="str">
        <f>D44&amp;","&amp;C44</f>
        <v>461663.99,720981.6</v>
      </c>
    </row>
    <row r="45" spans="1:44" s="46" customFormat="1">
      <c r="A45" s="20">
        <f>A44+1</f>
        <v>4</v>
      </c>
      <c r="B45" s="44"/>
      <c r="C45" s="60">
        <v>720981.69</v>
      </c>
      <c r="D45" s="60">
        <v>461684.66</v>
      </c>
      <c r="E45" s="79"/>
      <c r="F45" s="72">
        <f>IF(C46=0,C45-$C$42,C45-C46)</f>
        <v>15.989999999990687</v>
      </c>
      <c r="G45" s="72">
        <f>IF(D46=0,D45-$D$42,D45-D46)</f>
        <v>0.29999999998835847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15.992814011289418</v>
      </c>
      <c r="N45" s="22">
        <f>IF(F45=0,,ATAN(G45/F45))</f>
        <v>1.8759525152249084E-2</v>
      </c>
      <c r="O45" s="22">
        <f>ABS(DEGREES(N45))</f>
        <v>1.0748416168933856</v>
      </c>
      <c r="P45" s="24" t="str">
        <f>TEXT(INT(O45),"00")</f>
        <v>01</v>
      </c>
      <c r="Q45" s="25" t="str">
        <f>TEXT((O45-P45)*60,"00")</f>
        <v>04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04</v>
      </c>
      <c r="U45" s="24" t="str">
        <f>IF(L45="",IF(G45&gt;0,"W","E"),"")</f>
        <v>W</v>
      </c>
      <c r="V45" s="44"/>
      <c r="W45" s="22">
        <f>IF(S45="due",90*(I45+K45),S45+T45/60)</f>
        <v>1.0666666666666667</v>
      </c>
      <c r="X45" s="22">
        <f>IF(R45="",W45,IF(R45="N",IF(U45="E",180+W45,180-W45),IF(U45="E",360-W45,W45)))</f>
        <v>1.0666666666666667</v>
      </c>
      <c r="Y45" s="22">
        <f>RADIANS(X45)</f>
        <v>1.8616845354606181E-2</v>
      </c>
      <c r="Z45" s="64"/>
      <c r="AA45" s="58">
        <f>-M45*COS(Y45)</f>
        <v>-15.990042641171422</v>
      </c>
      <c r="AB45" s="58">
        <f>-M45*SIN(Y45)</f>
        <v>-0.29771854697816186</v>
      </c>
      <c r="AC45" s="64"/>
      <c r="AD45" s="82">
        <f>$AA$40/$M$40*M45</f>
        <v>3.2299659223418794E-4</v>
      </c>
      <c r="AE45" s="82">
        <f>$AB$40/$M$40*M45</f>
        <v>8.4634488734632442E-4</v>
      </c>
      <c r="AF45" s="22">
        <f>AA45-AD45</f>
        <v>-15.990365637763656</v>
      </c>
      <c r="AG45" s="22">
        <f>AB45-AE45</f>
        <v>-0.29856489186550816</v>
      </c>
      <c r="AH45" s="64"/>
      <c r="AI45" s="25">
        <f>A45</f>
        <v>4</v>
      </c>
      <c r="AJ45" s="82">
        <f t="shared" ref="AJ45" si="2">AJ44+AF44</f>
        <v>720981.65512747795</v>
      </c>
      <c r="AK45" s="82">
        <f t="shared" ref="AK45" si="3">AK44+AG44</f>
        <v>461684.6706630704</v>
      </c>
      <c r="AL45" s="66"/>
      <c r="AM45" s="9" t="str">
        <f>IF(A46=0,A45&amp;" - 1",A45&amp;" - "&amp;A46)</f>
        <v>4 - 1</v>
      </c>
      <c r="AN45" s="18">
        <f>AN44+F44+F45</f>
        <v>-15.989999999990687</v>
      </c>
      <c r="AO45" s="18">
        <f>AN45*G45</f>
        <v>-4.7969999998110575</v>
      </c>
      <c r="AP45" s="9" t="str">
        <f>D45&amp;","&amp;C45</f>
        <v>461684.66,720981.69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topLeftCell="A30" workbookViewId="0">
      <selection activeCell="D50" sqref="D50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80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81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82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666.47850000027074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333.23925000013537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4.563676571069898E-3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16140.793080294368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16000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16000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73.661359219026536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4.5566887644445941E-3</v>
      </c>
      <c r="AB40" s="91">
        <f>SUM(AB42:AB65536)</f>
        <v>-2.5245068690082917E-4</v>
      </c>
      <c r="AC40" s="91"/>
      <c r="AD40" s="91">
        <f>SUM(AD42:AD65536)</f>
        <v>4.5566887644445941E-3</v>
      </c>
      <c r="AE40" s="91">
        <f>SUM(AE42:AE65536)</f>
        <v>-2.5245068690082917E-4</v>
      </c>
      <c r="AF40" s="91">
        <f>SUM(AF42:AF65536)</f>
        <v>-2.7755575615628914E-16</v>
      </c>
      <c r="AG40" s="91">
        <f>SUM(AG42:AG65536)</f>
        <v>0</v>
      </c>
      <c r="AH40" s="92"/>
      <c r="AI40" s="93">
        <v>1</v>
      </c>
      <c r="AJ40" s="92">
        <f>AJ44+AF44</f>
        <v>720965.42436615343</v>
      </c>
      <c r="AK40" s="92">
        <f>AK44+AG44</f>
        <v>461705.14200750372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262.92000000004191</v>
      </c>
      <c r="G41" s="72">
        <f>IF(D42=0,D41-$D$41,D41-D42)</f>
        <v>765.85999999998603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809.73357717214651</v>
      </c>
      <c r="N41" s="36">
        <f>IF(F41=0,,ATAN(G41/F41))</f>
        <v>1.2401024451343601</v>
      </c>
      <c r="O41" s="36">
        <f>ABS(DEGREES(N41))</f>
        <v>71.05263627005256</v>
      </c>
      <c r="P41" s="37" t="str">
        <f>TEXT(INT(O41),"00")</f>
        <v>71</v>
      </c>
      <c r="Q41" s="38" t="str">
        <f>TEXT((O41-P41)*60,"00")</f>
        <v>03</v>
      </c>
      <c r="R41" s="39" t="str">
        <f>IF(L41="",IF(F41&gt;0,"S","N"),"")</f>
        <v>S</v>
      </c>
      <c r="S41" s="25" t="str">
        <f>IF(L41="",IF(INT(Q41)=60,INT(P41+1),P41),"due")</f>
        <v>71</v>
      </c>
      <c r="T41" s="38" t="str">
        <f>IF(L41="",IF(INT(Q41)=60,"00",Q41),L41)</f>
        <v>03</v>
      </c>
      <c r="U41" s="40" t="str">
        <f>IF(L41="",IF(G41&gt;0,"W","E"),"")</f>
        <v>W</v>
      </c>
      <c r="V41" s="41"/>
      <c r="W41" s="22">
        <f>IF(S41="due",90*(I41+K41),S41+T41/60)</f>
        <v>71.05</v>
      </c>
      <c r="X41" s="22">
        <f>IF(R41="",W41,IF(R41="N",IF(U41="E",180+W41,180-W41),IF(U41="E",360-W41,W41)))</f>
        <v>71.05</v>
      </c>
      <c r="Y41" s="22">
        <f>RADIANS(X41)</f>
        <v>1.240056433541971</v>
      </c>
      <c r="Z41" s="64"/>
      <c r="AA41" s="58">
        <f>-M41*COS(Y41)</f>
        <v>-262.95523815986695</v>
      </c>
      <c r="AB41" s="58">
        <f>-M41*SIN(Y41)</f>
        <v>-765.84790182143092</v>
      </c>
      <c r="AC41" s="64"/>
      <c r="AD41" s="22">
        <v>0</v>
      </c>
      <c r="AE41" s="22">
        <v>0</v>
      </c>
      <c r="AF41" s="22">
        <f t="shared" ref="AF41:AG43" si="0">AA41-AD41</f>
        <v>-262.95523815986695</v>
      </c>
      <c r="AG41" s="22">
        <f t="shared" si="0"/>
        <v>-765.84790182143092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720965.7</v>
      </c>
      <c r="D42" s="60">
        <v>461684.36</v>
      </c>
      <c r="E42" s="79"/>
      <c r="F42" s="72">
        <f>IF(C43=0,C42-$C$42,C42-C43)</f>
        <v>-15.989999999990687</v>
      </c>
      <c r="G42" s="72">
        <f>IF(D43=0,D42-$D$42,D42-D43)</f>
        <v>-0.29999999998835847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15.992814011289418</v>
      </c>
      <c r="N42" s="36">
        <f>IF(F42=0,,ATAN(G42/F42))</f>
        <v>1.8759525152249084E-2</v>
      </c>
      <c r="O42" s="36">
        <f>ABS(DEGREES(N42))</f>
        <v>1.0748416168933856</v>
      </c>
      <c r="P42" s="37" t="str">
        <f>TEXT(INT(O42),"00")</f>
        <v>01</v>
      </c>
      <c r="Q42" s="38" t="str">
        <f>TEXT((O42-P42)*60,"00")</f>
        <v>04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04</v>
      </c>
      <c r="U42" s="40" t="str">
        <f>IF(L42="",IF(G42&gt;0,"W","E"),"")</f>
        <v>E</v>
      </c>
      <c r="V42" s="44"/>
      <c r="W42" s="22">
        <f>IF(S42="due",90*(I42+K42),S42+T42/60)</f>
        <v>1.0666666666666667</v>
      </c>
      <c r="X42" s="22">
        <f>IF(R42="",W42,IF(R42="N",IF(U42="E",180+W42,180-W42),IF(U42="E",360-W42,W42)))</f>
        <v>181.06666666666666</v>
      </c>
      <c r="Y42" s="22">
        <f>RADIANS(X42)</f>
        <v>3.1602094989443992</v>
      </c>
      <c r="Z42" s="64"/>
      <c r="AA42" s="58">
        <f>-M42*COS(Y42)</f>
        <v>15.990042641171422</v>
      </c>
      <c r="AB42" s="58">
        <f>-M42*SIN(Y42)</f>
        <v>0.29771854697815797</v>
      </c>
      <c r="AC42" s="64"/>
      <c r="AD42" s="82">
        <f>$AA$40/$M$40*M42</f>
        <v>9.8931484145450507E-4</v>
      </c>
      <c r="AE42" s="82">
        <f>$AB$40/$M$40*M42</f>
        <v>-5.4810241426883278E-5</v>
      </c>
      <c r="AF42" s="22">
        <f t="shared" si="0"/>
        <v>15.989053326329968</v>
      </c>
      <c r="AG42" s="22">
        <f t="shared" si="0"/>
        <v>0.29777335721958487</v>
      </c>
      <c r="AH42" s="63"/>
      <c r="AI42" s="38">
        <f>A42</f>
        <v>1</v>
      </c>
      <c r="AJ42" s="82">
        <f t="shared" ref="AJ42:AK44" si="1">AJ41+AF41</f>
        <v>720965.66476184013</v>
      </c>
      <c r="AK42" s="82">
        <f t="shared" si="1"/>
        <v>461684.37209817854</v>
      </c>
      <c r="AL42" s="66"/>
      <c r="AM42" s="9" t="str">
        <f>IF(A43=0,A42&amp;" - 1",A42&amp;" - "&amp;A43)</f>
        <v>1 - 2</v>
      </c>
      <c r="AN42" s="18">
        <f>F42</f>
        <v>-15.989999999990687</v>
      </c>
      <c r="AO42" s="18">
        <f>AN42*G42</f>
        <v>4.7969999998110575</v>
      </c>
      <c r="AP42" s="9" t="str">
        <f>D42&amp;","&amp;C42</f>
        <v>461684.36,720965.7</v>
      </c>
    </row>
    <row r="43" spans="1:44">
      <c r="A43" s="20">
        <f>A42+1</f>
        <v>2</v>
      </c>
      <c r="B43" s="44"/>
      <c r="C43" s="60">
        <v>720981.69</v>
      </c>
      <c r="D43" s="60">
        <v>461684.66</v>
      </c>
      <c r="E43" s="79"/>
      <c r="F43" s="72">
        <f>IF(C44=0,C43-$C$42,C43-C44)</f>
        <v>0.23999999999068677</v>
      </c>
      <c r="G43" s="72">
        <f>IF(D44=0,D43-$D$42,D43-D44)</f>
        <v>-20.900000000023283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20.901377945029576</v>
      </c>
      <c r="N43" s="36">
        <f>IF(F43=0,,ATAN(G43/F43))</f>
        <v>-1.5593135779137508</v>
      </c>
      <c r="O43" s="36">
        <f>ABS(DEGREES(N43))</f>
        <v>89.342086951901777</v>
      </c>
      <c r="P43" s="37" t="str">
        <f>TEXT(INT(O43),"00")</f>
        <v>89</v>
      </c>
      <c r="Q43" s="38" t="str">
        <f>TEXT((O43-P43)*60,"00")</f>
        <v>21</v>
      </c>
      <c r="R43" s="39" t="str">
        <f>IF(L43="",IF(F43&gt;0,"S","N"),"")</f>
        <v>S</v>
      </c>
      <c r="S43" s="25" t="str">
        <f>IF(L43="",IF(INT(Q43)=60,INT(P43+1),P43),"due")</f>
        <v>89</v>
      </c>
      <c r="T43" s="38" t="str">
        <f>IF(L43="",IF(INT(Q43)=60,"00",Q43),L43)</f>
        <v>21</v>
      </c>
      <c r="U43" s="40" t="str">
        <f>IF(L43="",IF(G43&gt;0,"W","E"),"")</f>
        <v>E</v>
      </c>
      <c r="V43" s="44"/>
      <c r="W43" s="22">
        <f>IF(S43="due",90*(I43+K43),S43+T43/60)</f>
        <v>89.35</v>
      </c>
      <c r="X43" s="22">
        <f>IF(R43="",W43,IF(R43="N",IF(U43="E",180+W43,180-W43),IF(U43="E",360-W43,W43)))</f>
        <v>270.64999999999998</v>
      </c>
      <c r="Y43" s="22">
        <f>RADIANS(X43)</f>
        <v>4.7237336205226521</v>
      </c>
      <c r="Z43" s="64"/>
      <c r="AA43" s="58">
        <f>-M43*COS(Y43)</f>
        <v>-0.23711352497844035</v>
      </c>
      <c r="AB43" s="58">
        <f>-M43*SIN(Y43)</f>
        <v>20.900032946797982</v>
      </c>
      <c r="AC43" s="64"/>
      <c r="AD43" s="82">
        <f>$AA$40/$M$40*M43</f>
        <v>1.2929584120262309E-3</v>
      </c>
      <c r="AE43" s="82">
        <f>$AB$40/$M$40*M43</f>
        <v>-7.1632770224984305E-5</v>
      </c>
      <c r="AF43" s="22">
        <f t="shared" si="0"/>
        <v>-0.23840648339046658</v>
      </c>
      <c r="AG43" s="22">
        <f t="shared" si="0"/>
        <v>20.900104579568207</v>
      </c>
      <c r="AH43" s="64"/>
      <c r="AI43" s="25">
        <f>A43</f>
        <v>2</v>
      </c>
      <c r="AJ43" s="82">
        <f t="shared" si="1"/>
        <v>720981.65381516644</v>
      </c>
      <c r="AK43" s="82">
        <f t="shared" si="1"/>
        <v>461684.66987153579</v>
      </c>
      <c r="AL43" s="66"/>
      <c r="AM43" s="9" t="str">
        <f>IF(A44=0,A43&amp;" - 1",A43&amp;" - "&amp;A44)</f>
        <v>2 - 3</v>
      </c>
      <c r="AN43" s="18">
        <f>AN42+F42+F43</f>
        <v>-31.739999999990687</v>
      </c>
      <c r="AO43" s="18">
        <f>AN43*G43</f>
        <v>663.36600000054432</v>
      </c>
      <c r="AP43" s="9" t="str">
        <f>D43&amp;","&amp;C43</f>
        <v>461684.66,720981.69</v>
      </c>
    </row>
    <row r="44" spans="1:44" s="46" customFormat="1">
      <c r="A44" s="20">
        <f>A43+1</f>
        <v>3</v>
      </c>
      <c r="B44" s="44"/>
      <c r="C44" s="60">
        <v>720981.45</v>
      </c>
      <c r="D44" s="60">
        <v>461705.56</v>
      </c>
      <c r="E44" s="79"/>
      <c r="F44" s="72">
        <f>IF(C45=0,C44-$C$42,C44-C45)</f>
        <v>15.989999999990687</v>
      </c>
      <c r="G44" s="72">
        <f>IF(D45=0,D44-$D$42,D44-D45)</f>
        <v>0.42999999999301508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15.995780693660944</v>
      </c>
      <c r="N44" s="22">
        <f>IF(F44=0,,ATAN(G44/F44))</f>
        <v>2.688532774727171E-2</v>
      </c>
      <c r="O44" s="22">
        <f>ABS(DEGREES(N44))</f>
        <v>1.5404158107446342</v>
      </c>
      <c r="P44" s="24" t="str">
        <f>TEXT(INT(O44),"00")</f>
        <v>01</v>
      </c>
      <c r="Q44" s="25" t="str">
        <f>TEXT((O44-P44)*60,"00")</f>
        <v>32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32</v>
      </c>
      <c r="U44" s="24" t="str">
        <f>IF(L44="",IF(G44&gt;0,"W","E"),"")</f>
        <v>W</v>
      </c>
      <c r="V44" s="44"/>
      <c r="W44" s="22">
        <f>IF(S44="due",90*(I44+K44),S44+T44/60)</f>
        <v>1.5333333333333332</v>
      </c>
      <c r="X44" s="22">
        <f>IF(R44="",W44,IF(R44="N",IF(U44="E",180+W44,180-W44),IF(U44="E",360-W44,W44)))</f>
        <v>1.5333333333333332</v>
      </c>
      <c r="Y44" s="22">
        <f>RADIANS(X44)</f>
        <v>2.6761715197246384E-2</v>
      </c>
      <c r="Z44" s="64"/>
      <c r="AA44" s="58">
        <f>-M44*COS(Y44)</f>
        <v>-15.990053031222963</v>
      </c>
      <c r="AB44" s="58">
        <f>-M44*SIN(Y44)</f>
        <v>-0.42802343203793147</v>
      </c>
      <c r="AC44" s="64"/>
      <c r="AD44" s="82">
        <f>$AA$40/$M$40*M44</f>
        <v>9.8949836030853269E-4</v>
      </c>
      <c r="AE44" s="82">
        <f>$AB$40/$M$40*M44</f>
        <v>-5.4820408779352043E-5</v>
      </c>
      <c r="AF44" s="22">
        <f>AA44-AD44</f>
        <v>-15.991042529583272</v>
      </c>
      <c r="AG44" s="22">
        <f>AB44-AE44</f>
        <v>-0.42796861162915212</v>
      </c>
      <c r="AH44" s="64"/>
      <c r="AI44" s="25">
        <f>A44</f>
        <v>3</v>
      </c>
      <c r="AJ44" s="82">
        <f t="shared" si="1"/>
        <v>720981.41540868301</v>
      </c>
      <c r="AK44" s="82">
        <f t="shared" si="1"/>
        <v>461705.56997611537</v>
      </c>
      <c r="AL44" s="66"/>
      <c r="AM44" s="9" t="str">
        <f>IF(A45=0,A44&amp;" - 1",A44&amp;" - "&amp;A45)</f>
        <v>3 - 4</v>
      </c>
      <c r="AN44" s="18">
        <f>AN43+F43+F44</f>
        <v>-15.510000000009313</v>
      </c>
      <c r="AO44" s="18">
        <f>AN44*G44</f>
        <v>-6.669299999895669</v>
      </c>
      <c r="AP44" s="9" t="str">
        <f>D44&amp;","&amp;C44</f>
        <v>461705.56,720981.45</v>
      </c>
    </row>
    <row r="45" spans="1:44" s="46" customFormat="1">
      <c r="A45" s="20">
        <f>A44+1</f>
        <v>4</v>
      </c>
      <c r="B45" s="44"/>
      <c r="C45" s="60">
        <v>720965.46</v>
      </c>
      <c r="D45" s="60">
        <v>461705.13</v>
      </c>
      <c r="E45" s="79"/>
      <c r="F45" s="72">
        <f>IF(C46=0,C45-$C$42,C45-C46)</f>
        <v>-0.23999999999068677</v>
      </c>
      <c r="G45" s="72">
        <f>IF(D46=0,D45-$D$42,D45-D46)</f>
        <v>20.770000000018626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20.771386569046594</v>
      </c>
      <c r="N45" s="22">
        <f>IF(F45=0,,ATAN(G45/F45))</f>
        <v>-1.5592417134502532</v>
      </c>
      <c r="O45" s="22">
        <f>ABS(DEGREES(N45))</f>
        <v>89.337969421446388</v>
      </c>
      <c r="P45" s="24" t="str">
        <f>TEXT(INT(O45),"00")</f>
        <v>89</v>
      </c>
      <c r="Q45" s="25" t="str">
        <f>TEXT((O45-P45)*60,"00")</f>
        <v>20</v>
      </c>
      <c r="R45" s="23" t="str">
        <f>IF(L45="",IF(F45&gt;0,"S","N"),"")</f>
        <v>N</v>
      </c>
      <c r="S45" s="25" t="str">
        <f>IF(L45="",IF(INT(Q45)=60,INT(P45+1),P45),"due")</f>
        <v>89</v>
      </c>
      <c r="T45" s="25" t="str">
        <f>IF(L45="",IF(INT(Q45)=60,"00",Q45),L45)</f>
        <v>20</v>
      </c>
      <c r="U45" s="24" t="str">
        <f>IF(L45="",IF(G45&gt;0,"W","E"),"")</f>
        <v>W</v>
      </c>
      <c r="V45" s="44"/>
      <c r="W45" s="22">
        <f>IF(S45="due",90*(I45+K45),S45+T45/60)</f>
        <v>89.333333333333329</v>
      </c>
      <c r="X45" s="22">
        <f>IF(R45="",W45,IF(R45="N",IF(U45="E",180+W45,180-W45),IF(U45="E",360-W45,W45)))</f>
        <v>90.666666666666671</v>
      </c>
      <c r="Y45" s="22">
        <f>RADIANS(X45)</f>
        <v>1.5824318551415255</v>
      </c>
      <c r="Z45" s="64"/>
      <c r="AA45" s="58">
        <f>-M45*COS(Y45)</f>
        <v>0.24168060379442569</v>
      </c>
      <c r="AB45" s="58">
        <f>-M45*SIN(Y45)</f>
        <v>-20.769980512425107</v>
      </c>
      <c r="AC45" s="64"/>
      <c r="AD45" s="82">
        <f>$AA$40/$M$40*M45</f>
        <v>1.2849171506553255E-3</v>
      </c>
      <c r="AE45" s="82">
        <f>$AB$40/$M$40*M45</f>
        <v>-7.1187266469609515E-5</v>
      </c>
      <c r="AF45" s="22">
        <f>AA45-AD45</f>
        <v>0.24039568664377037</v>
      </c>
      <c r="AG45" s="22">
        <f>AB45-AE45</f>
        <v>-20.769909325158636</v>
      </c>
      <c r="AH45" s="64"/>
      <c r="AI45" s="25">
        <f>A45</f>
        <v>4</v>
      </c>
      <c r="AJ45" s="82">
        <f t="shared" ref="AJ45" si="2">AJ44+AF44</f>
        <v>720965.42436615343</v>
      </c>
      <c r="AK45" s="82">
        <f t="shared" ref="AK45" si="3">AK44+AG44</f>
        <v>461705.14200750372</v>
      </c>
      <c r="AL45" s="66"/>
      <c r="AM45" s="9" t="str">
        <f>IF(A46=0,A45&amp;" - 1",A45&amp;" - "&amp;A46)</f>
        <v>4 - 1</v>
      </c>
      <c r="AN45" s="18">
        <f>AN44+F44+F45</f>
        <v>0.23999999999068677</v>
      </c>
      <c r="AO45" s="18">
        <f>AN45*G45</f>
        <v>4.9847999998110346</v>
      </c>
      <c r="AP45" s="9" t="str">
        <f>D45&amp;","&amp;C45</f>
        <v>461705.13,720965.46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83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84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85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658.3632999991579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329.18164999957895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2.8256099296657474E-3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25896.089215017761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26000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26000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73.172246825464256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-2.3635809953397313E-3</v>
      </c>
      <c r="AB40" s="91">
        <f>SUM(AB42:AB65536)</f>
        <v>1.5484044539765818E-3</v>
      </c>
      <c r="AC40" s="91"/>
      <c r="AD40" s="91">
        <f>SUM(AD42:AD65536)</f>
        <v>-2.3635809953397313E-3</v>
      </c>
      <c r="AE40" s="91">
        <f>SUM(AE42:AE65536)</f>
        <v>1.5484044539765818E-3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720949.73428114725</v>
      </c>
      <c r="AK40" s="92">
        <f>AK44+AG44</f>
        <v>461684.01093386125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262.92000000004191</v>
      </c>
      <c r="G41" s="72">
        <f>IF(D42=0,D41-$D$41,D41-D42)</f>
        <v>765.85999999998603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809.73357717214651</v>
      </c>
      <c r="N41" s="36">
        <f>IF(F41=0,,ATAN(G41/F41))</f>
        <v>1.2401024451343601</v>
      </c>
      <c r="O41" s="36">
        <f>ABS(DEGREES(N41))</f>
        <v>71.05263627005256</v>
      </c>
      <c r="P41" s="37" t="str">
        <f>TEXT(INT(O41),"00")</f>
        <v>71</v>
      </c>
      <c r="Q41" s="38" t="str">
        <f>TEXT((O41-P41)*60,"00")</f>
        <v>03</v>
      </c>
      <c r="R41" s="39" t="str">
        <f>IF(L41="",IF(F41&gt;0,"S","N"),"")</f>
        <v>S</v>
      </c>
      <c r="S41" s="25" t="str">
        <f>IF(L41="",IF(INT(Q41)=60,INT(P41+1),P41),"due")</f>
        <v>71</v>
      </c>
      <c r="T41" s="38" t="str">
        <f>IF(L41="",IF(INT(Q41)=60,"00",Q41),L41)</f>
        <v>03</v>
      </c>
      <c r="U41" s="40" t="str">
        <f>IF(L41="",IF(G41&gt;0,"W","E"),"")</f>
        <v>W</v>
      </c>
      <c r="V41" s="41"/>
      <c r="W41" s="22">
        <f>IF(S41="due",90*(I41+K41),S41+T41/60)</f>
        <v>71.05</v>
      </c>
      <c r="X41" s="22">
        <f>IF(R41="",W41,IF(R41="N",IF(U41="E",180+W41,180-W41),IF(U41="E",360-W41,W41)))</f>
        <v>71.05</v>
      </c>
      <c r="Y41" s="22">
        <f>RADIANS(X41)</f>
        <v>1.240056433541971</v>
      </c>
      <c r="Z41" s="64"/>
      <c r="AA41" s="58">
        <f>-M41*COS(Y41)</f>
        <v>-262.95523815986695</v>
      </c>
      <c r="AB41" s="58">
        <f>-M41*SIN(Y41)</f>
        <v>-765.84790182143092</v>
      </c>
      <c r="AC41" s="64"/>
      <c r="AD41" s="22">
        <v>0</v>
      </c>
      <c r="AE41" s="22">
        <v>0</v>
      </c>
      <c r="AF41" s="22">
        <f t="shared" ref="AF41:AG43" si="0">AA41-AD41</f>
        <v>-262.95523815986695</v>
      </c>
      <c r="AG41" s="22">
        <f t="shared" si="0"/>
        <v>-765.84790182143092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720965.7</v>
      </c>
      <c r="D42" s="60">
        <v>461684.36</v>
      </c>
      <c r="E42" s="79"/>
      <c r="F42" s="72">
        <f>IF(C43=0,C42-$C$42,C42-C43)</f>
        <v>0.23999999999068677</v>
      </c>
      <c r="G42" s="72">
        <f>IF(D43=0,D42-$D$42,D42-D43)</f>
        <v>-20.770000000018626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20.771386569046594</v>
      </c>
      <c r="N42" s="36">
        <f>IF(F42=0,,ATAN(G42/F42))</f>
        <v>-1.5592417134502532</v>
      </c>
      <c r="O42" s="36">
        <f>ABS(DEGREES(N42))</f>
        <v>89.337969421446388</v>
      </c>
      <c r="P42" s="37" t="str">
        <f>TEXT(INT(O42),"00")</f>
        <v>89</v>
      </c>
      <c r="Q42" s="38" t="str">
        <f>TEXT((O42-P42)*60,"00")</f>
        <v>20</v>
      </c>
      <c r="R42" s="39" t="str">
        <f>IF(L42="",IF(F42&gt;0,"S","N"),"")</f>
        <v>S</v>
      </c>
      <c r="S42" s="25" t="str">
        <f>IF(L42="",IF(INT(Q42)=60,INT(P42+1),P42),"due")</f>
        <v>89</v>
      </c>
      <c r="T42" s="38" t="str">
        <f>IF(L42="",IF(INT(Q42)=60,"00",Q42),L42)</f>
        <v>20</v>
      </c>
      <c r="U42" s="40" t="str">
        <f>IF(L42="",IF(G42&gt;0,"W","E"),"")</f>
        <v>E</v>
      </c>
      <c r="V42" s="44"/>
      <c r="W42" s="22">
        <f>IF(S42="due",90*(I42+K42),S42+T42/60)</f>
        <v>89.333333333333329</v>
      </c>
      <c r="X42" s="22">
        <f>IF(R42="",W42,IF(R42="N",IF(U42="E",180+W42,180-W42),IF(U42="E",360-W42,W42)))</f>
        <v>270.66666666666669</v>
      </c>
      <c r="Y42" s="22">
        <f>RADIANS(X42)</f>
        <v>4.7240245087313193</v>
      </c>
      <c r="Z42" s="64"/>
      <c r="AA42" s="58">
        <f>-M42*COS(Y42)</f>
        <v>-0.24168060379443701</v>
      </c>
      <c r="AB42" s="58">
        <f>-M42*SIN(Y42)</f>
        <v>20.769980512425107</v>
      </c>
      <c r="AC42" s="64"/>
      <c r="AD42" s="82">
        <f>$AA$40/$M$40*M42</f>
        <v>-6.7094911898165548E-4</v>
      </c>
      <c r="AE42" s="82">
        <f>$AB$40/$M$40*M42</f>
        <v>4.3954516738426027E-4</v>
      </c>
      <c r="AF42" s="22">
        <f t="shared" si="0"/>
        <v>-0.24100965467545535</v>
      </c>
      <c r="AG42" s="22">
        <f t="shared" si="0"/>
        <v>20.769540967257722</v>
      </c>
      <c r="AH42" s="63"/>
      <c r="AI42" s="38">
        <f>A42</f>
        <v>1</v>
      </c>
      <c r="AJ42" s="82">
        <f t="shared" ref="AJ42:AK44" si="1">AJ41+AF41</f>
        <v>720965.66476184013</v>
      </c>
      <c r="AK42" s="82">
        <f t="shared" si="1"/>
        <v>461684.37209817854</v>
      </c>
      <c r="AL42" s="66"/>
      <c r="AM42" s="9" t="str">
        <f>IF(A43=0,A42&amp;" - 1",A42&amp;" - "&amp;A43)</f>
        <v>1 - 2</v>
      </c>
      <c r="AN42" s="18">
        <f>F42</f>
        <v>0.23999999999068677</v>
      </c>
      <c r="AO42" s="18">
        <f>AN42*G42</f>
        <v>-4.9847999998110346</v>
      </c>
      <c r="AP42" s="9" t="str">
        <f>D42&amp;","&amp;C42</f>
        <v>461684.36,720965.7</v>
      </c>
    </row>
    <row r="43" spans="1:44">
      <c r="A43" s="20">
        <f>A42+1</f>
        <v>2</v>
      </c>
      <c r="B43" s="44"/>
      <c r="C43" s="60">
        <v>720965.46</v>
      </c>
      <c r="D43" s="60">
        <v>461705.13</v>
      </c>
      <c r="E43" s="79"/>
      <c r="F43" s="72">
        <f>IF(C44=0,C43-$C$42,C43-C44)</f>
        <v>16</v>
      </c>
      <c r="G43" s="72">
        <f>IF(D44=0,D43-$D$42,D43-D44)</f>
        <v>0.67999999999301508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16.014443480807895</v>
      </c>
      <c r="N43" s="36">
        <f>IF(F43=0,,ATAN(G43/F43))</f>
        <v>4.2474439153751091E-2</v>
      </c>
      <c r="O43" s="36">
        <f>ABS(DEGREES(N43))</f>
        <v>2.4336061006951533</v>
      </c>
      <c r="P43" s="37" t="str">
        <f>TEXT(INT(O43),"00")</f>
        <v>02</v>
      </c>
      <c r="Q43" s="38" t="str">
        <f>TEXT((O43-P43)*60,"00")</f>
        <v>26</v>
      </c>
      <c r="R43" s="39" t="str">
        <f>IF(L43="",IF(F43&gt;0,"S","N"),"")</f>
        <v>S</v>
      </c>
      <c r="S43" s="25" t="str">
        <f>IF(L43="",IF(INT(Q43)=60,INT(P43+1),P43),"due")</f>
        <v>02</v>
      </c>
      <c r="T43" s="38" t="str">
        <f>IF(L43="",IF(INT(Q43)=60,"00",Q43),L43)</f>
        <v>26</v>
      </c>
      <c r="U43" s="40" t="str">
        <f>IF(L43="",IF(G43&gt;0,"W","E"),"")</f>
        <v>W</v>
      </c>
      <c r="V43" s="44"/>
      <c r="W43" s="22">
        <f>IF(S43="due",90*(I43+K43),S43+T43/60)</f>
        <v>2.4333333333333336</v>
      </c>
      <c r="X43" s="22">
        <f>IF(R43="",W43,IF(R43="N",IF(U43="E",180+W43,180-W43),IF(U43="E",360-W43,W43)))</f>
        <v>2.4333333333333336</v>
      </c>
      <c r="Y43" s="22">
        <f>RADIANS(X43)</f>
        <v>4.2469678465195358E-2</v>
      </c>
      <c r="Z43" s="64"/>
      <c r="AA43" s="58">
        <f>-M43*COS(Y43)</f>
        <v>-16.000003237086904</v>
      </c>
      <c r="AB43" s="58">
        <f>-M43*SIN(Y43)</f>
        <v>-0.67992382896841774</v>
      </c>
      <c r="AC43" s="64"/>
      <c r="AD43" s="82">
        <f>$AA$40/$M$40*M43</f>
        <v>-5.1729222354570824E-4</v>
      </c>
      <c r="AE43" s="82">
        <f>$AB$40/$M$40*M43</f>
        <v>3.388830695985923E-4</v>
      </c>
      <c r="AF43" s="22">
        <f t="shared" si="0"/>
        <v>-15.999485944863359</v>
      </c>
      <c r="AG43" s="22">
        <f t="shared" si="0"/>
        <v>-0.68026271203801636</v>
      </c>
      <c r="AH43" s="64"/>
      <c r="AI43" s="25">
        <f>A43</f>
        <v>2</v>
      </c>
      <c r="AJ43" s="82">
        <f t="shared" si="1"/>
        <v>720965.42375218542</v>
      </c>
      <c r="AK43" s="82">
        <f t="shared" si="1"/>
        <v>461705.14163914579</v>
      </c>
      <c r="AL43" s="66"/>
      <c r="AM43" s="9" t="str">
        <f>IF(A44=0,A43&amp;" - 1",A43&amp;" - "&amp;A44)</f>
        <v>2 - 3</v>
      </c>
      <c r="AN43" s="18">
        <f>AN42+F42+F43</f>
        <v>16.479999999981374</v>
      </c>
      <c r="AO43" s="18">
        <f>AN43*G43</f>
        <v>11.206399999872222</v>
      </c>
      <c r="AP43" s="9" t="str">
        <f>D43&amp;","&amp;C43</f>
        <v>461705.13,720965.46</v>
      </c>
    </row>
    <row r="44" spans="1:44" s="46" customFormat="1">
      <c r="A44" s="20">
        <f>A43+1</f>
        <v>3</v>
      </c>
      <c r="B44" s="44"/>
      <c r="C44" s="60">
        <v>720949.46</v>
      </c>
      <c r="D44" s="60">
        <v>461704.45</v>
      </c>
      <c r="E44" s="79"/>
      <c r="F44" s="72">
        <f>IF(C45=0,C44-$C$42,C44-C45)</f>
        <v>-0.31000000005587935</v>
      </c>
      <c r="G44" s="72">
        <f>IF(D45=0,D44-$D$42,D44-D45)</f>
        <v>20.450000000011642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20.452349498297519</v>
      </c>
      <c r="N44" s="22">
        <f>IF(F44=0,,ATAN(G44/F44))</f>
        <v>-1.5556385635648655</v>
      </c>
      <c r="O44" s="22">
        <f>ABS(DEGREES(N44))</f>
        <v>89.131524140060634</v>
      </c>
      <c r="P44" s="24" t="str">
        <f>TEXT(INT(O44),"00")</f>
        <v>89</v>
      </c>
      <c r="Q44" s="25" t="str">
        <f>TEXT((O44-P44)*60,"00")</f>
        <v>08</v>
      </c>
      <c r="R44" s="23" t="str">
        <f>IF(L44="",IF(F44&gt;0,"S","N"),"")</f>
        <v>N</v>
      </c>
      <c r="S44" s="25" t="str">
        <f>IF(L44="",IF(INT(Q44)=60,INT(P44+1),P44),"due")</f>
        <v>89</v>
      </c>
      <c r="T44" s="25" t="str">
        <f>IF(L44="",IF(INT(Q44)=60,"00",Q44),L44)</f>
        <v>08</v>
      </c>
      <c r="U44" s="24" t="str">
        <f>IF(L44="",IF(G44&gt;0,"W","E"),"")</f>
        <v>W</v>
      </c>
      <c r="V44" s="44"/>
      <c r="W44" s="22">
        <f>IF(S44="due",90*(I44+K44),S44+T44/60)</f>
        <v>89.13333333333334</v>
      </c>
      <c r="X44" s="22">
        <f>IF(R44="",W44,IF(R44="N",IF(U44="E",180+W44,180-W44),IF(U44="E",360-W44,W44)))</f>
        <v>90.86666666666666</v>
      </c>
      <c r="Y44" s="22">
        <f>RADIANS(X44)</f>
        <v>1.585922513645514</v>
      </c>
      <c r="Z44" s="64"/>
      <c r="AA44" s="58">
        <f>-M44*COS(Y44)</f>
        <v>0.30935426294243057</v>
      </c>
      <c r="AB44" s="58">
        <f>-M44*SIN(Y44)</f>
        <v>-20.450009778494241</v>
      </c>
      <c r="AC44" s="64"/>
      <c r="AD44" s="82">
        <f>$AA$40/$M$40*M44</f>
        <v>-6.6064370962296741E-4</v>
      </c>
      <c r="AE44" s="82">
        <f>$AB$40/$M$40*M44</f>
        <v>4.3279399541997946E-4</v>
      </c>
      <c r="AF44" s="22">
        <f>AA44-AD44</f>
        <v>0.31001490665205356</v>
      </c>
      <c r="AG44" s="22">
        <f>AB44-AE44</f>
        <v>-20.45044257248966</v>
      </c>
      <c r="AH44" s="64"/>
      <c r="AI44" s="25">
        <f>A44</f>
        <v>3</v>
      </c>
      <c r="AJ44" s="82">
        <f t="shared" si="1"/>
        <v>720949.42426624056</v>
      </c>
      <c r="AK44" s="82">
        <f t="shared" si="1"/>
        <v>461704.46137643373</v>
      </c>
      <c r="AL44" s="66"/>
      <c r="AM44" s="9" t="str">
        <f>IF(A45=0,A44&amp;" - 1",A44&amp;" - "&amp;A45)</f>
        <v>3 - 4</v>
      </c>
      <c r="AN44" s="18">
        <f>AN43+F43+F44</f>
        <v>32.169999999925494</v>
      </c>
      <c r="AO44" s="18">
        <f>AN44*G44</f>
        <v>657.87649999885082</v>
      </c>
      <c r="AP44" s="9" t="str">
        <f>D44&amp;","&amp;C44</f>
        <v>461704.45,720949.46</v>
      </c>
    </row>
    <row r="45" spans="1:44" s="46" customFormat="1">
      <c r="A45" s="20">
        <f>A44+1</f>
        <v>4</v>
      </c>
      <c r="B45" s="44"/>
      <c r="C45" s="60">
        <v>720949.77</v>
      </c>
      <c r="D45" s="60">
        <v>461684</v>
      </c>
      <c r="E45" s="79"/>
      <c r="F45" s="72">
        <f>IF(C46=0,C45-$C$42,C45-C46)</f>
        <v>-15.929999999934807</v>
      </c>
      <c r="G45" s="72">
        <f>IF(D46=0,D45-$D$42,D45-D46)</f>
        <v>-0.35999999998603016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15.934067277312247</v>
      </c>
      <c r="N45" s="22">
        <f>IF(F45=0,,ATAN(G45/F45))</f>
        <v>2.2595024085914763E-2</v>
      </c>
      <c r="O45" s="22">
        <f>ABS(DEGREES(N45))</f>
        <v>1.2945995181193568</v>
      </c>
      <c r="P45" s="24" t="str">
        <f>TEXT(INT(O45),"00")</f>
        <v>01</v>
      </c>
      <c r="Q45" s="25" t="str">
        <f>TEXT((O45-P45)*60,"00")</f>
        <v>18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18</v>
      </c>
      <c r="U45" s="24" t="str">
        <f>IF(L45="",IF(G45&gt;0,"W","E"),"")</f>
        <v>E</v>
      </c>
      <c r="V45" s="44"/>
      <c r="W45" s="22">
        <f>IF(S45="due",90*(I45+K45),S45+T45/60)</f>
        <v>1.3</v>
      </c>
      <c r="X45" s="22">
        <f>IF(R45="",W45,IF(R45="N",IF(U45="E",180+W45,180-W45),IF(U45="E",360-W45,W45)))</f>
        <v>181.3</v>
      </c>
      <c r="Y45" s="22">
        <f>RADIANS(X45)</f>
        <v>3.1642819338657198</v>
      </c>
      <c r="Z45" s="64"/>
      <c r="AA45" s="58">
        <f>-M45*COS(Y45)</f>
        <v>15.929965996943569</v>
      </c>
      <c r="AB45" s="58">
        <f>-M45*SIN(Y45)</f>
        <v>0.36150149949152682</v>
      </c>
      <c r="AC45" s="64"/>
      <c r="AD45" s="82">
        <f>$AA$40/$M$40*M45</f>
        <v>-5.146959431894003E-4</v>
      </c>
      <c r="AE45" s="82">
        <f>$AB$40/$M$40*M45</f>
        <v>3.3718222157374963E-4</v>
      </c>
      <c r="AF45" s="22">
        <f>AA45-AD45</f>
        <v>15.930480692886759</v>
      </c>
      <c r="AG45" s="22">
        <f>AB45-AE45</f>
        <v>0.36116431726995307</v>
      </c>
      <c r="AH45" s="64"/>
      <c r="AI45" s="25">
        <f>A45</f>
        <v>4</v>
      </c>
      <c r="AJ45" s="82">
        <f t="shared" ref="AJ45" si="2">AJ44+AF44</f>
        <v>720949.73428114725</v>
      </c>
      <c r="AK45" s="82">
        <f t="shared" ref="AK45" si="3">AK44+AG44</f>
        <v>461684.01093386125</v>
      </c>
      <c r="AL45" s="66"/>
      <c r="AM45" s="9" t="str">
        <f>IF(A46=0,A45&amp;" - 1",A45&amp;" - "&amp;A46)</f>
        <v>4 - 1</v>
      </c>
      <c r="AN45" s="18">
        <f>AN44+F44+F45</f>
        <v>15.929999999934807</v>
      </c>
      <c r="AO45" s="18">
        <f>AN45*G45</f>
        <v>-5.7347999997539914</v>
      </c>
      <c r="AP45" s="9" t="str">
        <f>D45&amp;","&amp;C45</f>
        <v>461684,720949.77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86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87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88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645.03479999676745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322.51739999838372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3.2281188397489686E-3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22424.922081774464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22000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22000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72.390313452078814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-1.4120153952752665E-3</v>
      </c>
      <c r="AB40" s="91">
        <f>SUM(AB42:AB65536)</f>
        <v>-2.9029233140143162E-3</v>
      </c>
      <c r="AC40" s="91"/>
      <c r="AD40" s="91">
        <f>SUM(AD42:AD65536)</f>
        <v>-1.4120153952752663E-3</v>
      </c>
      <c r="AE40" s="91">
        <f>SUM(AE42:AE65536)</f>
        <v>-2.9029233140143158E-3</v>
      </c>
      <c r="AF40" s="91">
        <f>SUM(AF42:AF65536)</f>
        <v>8.3266726846886741E-16</v>
      </c>
      <c r="AG40" s="91">
        <f>SUM(AG42:AG65536)</f>
        <v>0</v>
      </c>
      <c r="AH40" s="92"/>
      <c r="AI40" s="93">
        <v>1</v>
      </c>
      <c r="AJ40" s="92">
        <f>AJ44+AF44</f>
        <v>720965.70568097499</v>
      </c>
      <c r="AK40" s="92">
        <f>AK44+AG44</f>
        <v>461664.08128716267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262.92000000004191</v>
      </c>
      <c r="G41" s="72">
        <f>IF(D42=0,D41-$D$41,D41-D42)</f>
        <v>765.85999999998603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809.73357717214651</v>
      </c>
      <c r="N41" s="36">
        <f>IF(F41=0,,ATAN(G41/F41))</f>
        <v>1.2401024451343601</v>
      </c>
      <c r="O41" s="36">
        <f>ABS(DEGREES(N41))</f>
        <v>71.05263627005256</v>
      </c>
      <c r="P41" s="37" t="str">
        <f>TEXT(INT(O41),"00")</f>
        <v>71</v>
      </c>
      <c r="Q41" s="38" t="str">
        <f>TEXT((O41-P41)*60,"00")</f>
        <v>03</v>
      </c>
      <c r="R41" s="39" t="str">
        <f>IF(L41="",IF(F41&gt;0,"S","N"),"")</f>
        <v>S</v>
      </c>
      <c r="S41" s="25" t="str">
        <f>IF(L41="",IF(INT(Q41)=60,INT(P41+1),P41),"due")</f>
        <v>71</v>
      </c>
      <c r="T41" s="38" t="str">
        <f>IF(L41="",IF(INT(Q41)=60,"00",Q41),L41)</f>
        <v>03</v>
      </c>
      <c r="U41" s="40" t="str">
        <f>IF(L41="",IF(G41&gt;0,"W","E"),"")</f>
        <v>W</v>
      </c>
      <c r="V41" s="41"/>
      <c r="W41" s="22">
        <f>IF(S41="due",90*(I41+K41),S41+T41/60)</f>
        <v>71.05</v>
      </c>
      <c r="X41" s="22">
        <f>IF(R41="",W41,IF(R41="N",IF(U41="E",180+W41,180-W41),IF(U41="E",360-W41,W41)))</f>
        <v>71.05</v>
      </c>
      <c r="Y41" s="22">
        <f>RADIANS(X41)</f>
        <v>1.240056433541971</v>
      </c>
      <c r="Z41" s="64"/>
      <c r="AA41" s="58">
        <f>-M41*COS(Y41)</f>
        <v>-262.95523815986695</v>
      </c>
      <c r="AB41" s="58">
        <f>-M41*SIN(Y41)</f>
        <v>-765.84790182143092</v>
      </c>
      <c r="AC41" s="64"/>
      <c r="AD41" s="22">
        <v>0</v>
      </c>
      <c r="AE41" s="22">
        <v>0</v>
      </c>
      <c r="AF41" s="22">
        <f t="shared" ref="AF41:AG43" si="0">AA41-AD41</f>
        <v>-262.95523815986695</v>
      </c>
      <c r="AG41" s="22">
        <f t="shared" si="0"/>
        <v>-765.84790182143092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720965.7</v>
      </c>
      <c r="D42" s="60">
        <v>461684.36</v>
      </c>
      <c r="E42" s="79"/>
      <c r="F42" s="72">
        <f>IF(C43=0,C42-$C$42,C42-C43)</f>
        <v>15.929999999934807</v>
      </c>
      <c r="G42" s="72">
        <f>IF(D43=0,D42-$D$42,D42-D43)</f>
        <v>0.35999999998603016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15.934067277312247</v>
      </c>
      <c r="N42" s="36">
        <f>IF(F42=0,,ATAN(G42/F42))</f>
        <v>2.2595024085914763E-2</v>
      </c>
      <c r="O42" s="36">
        <f>ABS(DEGREES(N42))</f>
        <v>1.2945995181193568</v>
      </c>
      <c r="P42" s="37" t="str">
        <f>TEXT(INT(O42),"00")</f>
        <v>01</v>
      </c>
      <c r="Q42" s="38" t="str">
        <f>TEXT((O42-P42)*60,"00")</f>
        <v>18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18</v>
      </c>
      <c r="U42" s="40" t="str">
        <f>IF(L42="",IF(G42&gt;0,"W","E"),"")</f>
        <v>W</v>
      </c>
      <c r="V42" s="44"/>
      <c r="W42" s="22">
        <f>IF(S42="due",90*(I42+K42),S42+T42/60)</f>
        <v>1.3</v>
      </c>
      <c r="X42" s="22">
        <f>IF(R42="",W42,IF(R42="N",IF(U42="E",180+W42,180-W42),IF(U42="E",360-W42,W42)))</f>
        <v>1.3</v>
      </c>
      <c r="Y42" s="22">
        <f>RADIANS(X42)</f>
        <v>2.2689280275926284E-2</v>
      </c>
      <c r="Z42" s="64"/>
      <c r="AA42" s="58">
        <f>-M42*COS(Y42)</f>
        <v>-15.929965996943569</v>
      </c>
      <c r="AB42" s="58">
        <f>-M42*SIN(Y42)</f>
        <v>-0.36150149949152299</v>
      </c>
      <c r="AC42" s="64"/>
      <c r="AD42" s="82">
        <f>$AA$40/$M$40*M42</f>
        <v>-3.1080329994441594E-4</v>
      </c>
      <c r="AE42" s="82">
        <f>$AB$40/$M$40*M42</f>
        <v>-6.3897188975431949E-4</v>
      </c>
      <c r="AF42" s="22">
        <f t="shared" si="0"/>
        <v>-15.929655193643624</v>
      </c>
      <c r="AG42" s="22">
        <f t="shared" si="0"/>
        <v>-0.36086252760176868</v>
      </c>
      <c r="AH42" s="63"/>
      <c r="AI42" s="38">
        <f>A42</f>
        <v>1</v>
      </c>
      <c r="AJ42" s="82">
        <f t="shared" ref="AJ42:AK44" si="1">AJ41+AF41</f>
        <v>720965.66476184013</v>
      </c>
      <c r="AK42" s="82">
        <f t="shared" si="1"/>
        <v>461684.37209817854</v>
      </c>
      <c r="AL42" s="66"/>
      <c r="AM42" s="9" t="str">
        <f>IF(A43=0,A42&amp;" - 1",A42&amp;" - "&amp;A43)</f>
        <v>1 - 2</v>
      </c>
      <c r="AN42" s="18">
        <f>F42</f>
        <v>15.929999999934807</v>
      </c>
      <c r="AO42" s="18">
        <f>AN42*G42</f>
        <v>5.7347999997539914</v>
      </c>
      <c r="AP42" s="9" t="str">
        <f>D42&amp;","&amp;C42</f>
        <v>461684.36,720965.7</v>
      </c>
    </row>
    <row r="43" spans="1:44">
      <c r="A43" s="20">
        <f>A42+1</f>
        <v>2</v>
      </c>
      <c r="B43" s="44"/>
      <c r="C43" s="60">
        <v>720949.77</v>
      </c>
      <c r="D43" s="60">
        <v>461684</v>
      </c>
      <c r="E43" s="79"/>
      <c r="F43" s="72">
        <f>IF(C44=0,C43-$C$42,C43-C44)</f>
        <v>-0.16000000003259629</v>
      </c>
      <c r="G43" s="72">
        <f>IF(D44=0,D43-$D$42,D43-D44)</f>
        <v>20.349999999976717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20.350628982885585</v>
      </c>
      <c r="N43" s="36">
        <f>IF(F43=0,,ATAN(G43/F43))</f>
        <v>-1.5629340809362235</v>
      </c>
      <c r="O43" s="36">
        <f>ABS(DEGREES(N43))</f>
        <v>89.549526494803828</v>
      </c>
      <c r="P43" s="37" t="str">
        <f>TEXT(INT(O43),"00")</f>
        <v>89</v>
      </c>
      <c r="Q43" s="38" t="str">
        <f>TEXT((O43-P43)*60,"00")</f>
        <v>33</v>
      </c>
      <c r="R43" s="39" t="str">
        <f>IF(L43="",IF(F43&gt;0,"S","N"),"")</f>
        <v>N</v>
      </c>
      <c r="S43" s="25" t="str">
        <f>IF(L43="",IF(INT(Q43)=60,INT(P43+1),P43),"due")</f>
        <v>89</v>
      </c>
      <c r="T43" s="38" t="str">
        <f>IF(L43="",IF(INT(Q43)=60,"00",Q43),L43)</f>
        <v>33</v>
      </c>
      <c r="U43" s="40" t="str">
        <f>IF(L43="",IF(G43&gt;0,"W","E"),"")</f>
        <v>W</v>
      </c>
      <c r="V43" s="44"/>
      <c r="W43" s="22">
        <f>IF(S43="due",90*(I43+K43),S43+T43/60)</f>
        <v>89.55</v>
      </c>
      <c r="X43" s="22">
        <f>IF(R43="",W43,IF(R43="N",IF(U43="E",180+W43,180-W43),IF(U43="E",360-W43,W43)))</f>
        <v>90.45</v>
      </c>
      <c r="Y43" s="22">
        <f>RADIANS(X43)</f>
        <v>1.5786503084288712</v>
      </c>
      <c r="Z43" s="64"/>
      <c r="AA43" s="58">
        <f>-M43*COS(Y43)</f>
        <v>0.15983182305452209</v>
      </c>
      <c r="AB43" s="58">
        <f>-M43*SIN(Y43)</f>
        <v>-20.350001321557741</v>
      </c>
      <c r="AC43" s="64"/>
      <c r="AD43" s="82">
        <f>$AA$40/$M$40*M43</f>
        <v>-3.9695091866665059E-4</v>
      </c>
      <c r="AE43" s="82">
        <f>$AB$40/$M$40*M43</f>
        <v>-8.1608039131342552E-4</v>
      </c>
      <c r="AF43" s="22">
        <f t="shared" si="0"/>
        <v>0.16022877397318874</v>
      </c>
      <c r="AG43" s="22">
        <f t="shared" si="0"/>
        <v>-20.349185241166428</v>
      </c>
      <c r="AH43" s="64"/>
      <c r="AI43" s="25">
        <f>A43</f>
        <v>2</v>
      </c>
      <c r="AJ43" s="82">
        <f t="shared" si="1"/>
        <v>720949.73510664643</v>
      </c>
      <c r="AK43" s="82">
        <f t="shared" si="1"/>
        <v>461684.01123565092</v>
      </c>
      <c r="AL43" s="66"/>
      <c r="AM43" s="9" t="str">
        <f>IF(A44=0,A43&amp;" - 1",A43&amp;" - "&amp;A44)</f>
        <v>2 - 3</v>
      </c>
      <c r="AN43" s="18">
        <f>AN42+F42+F43</f>
        <v>31.699999999837019</v>
      </c>
      <c r="AO43" s="18">
        <f>AN43*G43</f>
        <v>645.09499999594527</v>
      </c>
      <c r="AP43" s="9" t="str">
        <f>D43&amp;","&amp;C43</f>
        <v>461684,720949.77</v>
      </c>
    </row>
    <row r="44" spans="1:44" s="46" customFormat="1">
      <c r="A44" s="20">
        <f>A43+1</f>
        <v>3</v>
      </c>
      <c r="B44" s="44"/>
      <c r="C44" s="60">
        <v>720949.93</v>
      </c>
      <c r="D44" s="60">
        <v>461663.65</v>
      </c>
      <c r="E44" s="79"/>
      <c r="F44" s="72">
        <f>IF(C45=0,C44-$C$42,C44-C45)</f>
        <v>-15.809999999939464</v>
      </c>
      <c r="G44" s="72">
        <f>IF(D45=0,D44-$D$42,D44-D45)</f>
        <v>-0.41999999998370185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15.815577763650374</v>
      </c>
      <c r="N44" s="22">
        <f>IF(F44=0,,ATAN(G44/F44))</f>
        <v>2.6559218244820475E-2</v>
      </c>
      <c r="O44" s="22">
        <f>ABS(DEGREES(N44))</f>
        <v>1.5217311125950672</v>
      </c>
      <c r="P44" s="24" t="str">
        <f>TEXT(INT(O44),"00")</f>
        <v>01</v>
      </c>
      <c r="Q44" s="25" t="str">
        <f>TEXT((O44-P44)*60,"00")</f>
        <v>31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31</v>
      </c>
      <c r="U44" s="24" t="str">
        <f>IF(L44="",IF(G44&gt;0,"W","E"),"")</f>
        <v>E</v>
      </c>
      <c r="V44" s="44"/>
      <c r="W44" s="22">
        <f>IF(S44="due",90*(I44+K44),S44+T44/60)</f>
        <v>1.5166666666666666</v>
      </c>
      <c r="X44" s="22">
        <f>IF(R44="",W44,IF(R44="N",IF(U44="E",180+W44,180-W44),IF(U44="E",360-W44,W44)))</f>
        <v>181.51666666666668</v>
      </c>
      <c r="Y44" s="22">
        <f>RADIANS(X44)</f>
        <v>3.1680634805783741</v>
      </c>
      <c r="Z44" s="64"/>
      <c r="AA44" s="58">
        <f>-M44*COS(Y44)</f>
        <v>15.810037062505158</v>
      </c>
      <c r="AB44" s="58">
        <f>-M44*SIN(Y44)</f>
        <v>0.41860253258364505</v>
      </c>
      <c r="AC44" s="64"/>
      <c r="AD44" s="82">
        <f>$AA$40/$M$40*M44</f>
        <v>-3.0849209269180475E-4</v>
      </c>
      <c r="AE44" s="82">
        <f>$AB$40/$M$40*M44</f>
        <v>-6.342203428239009E-4</v>
      </c>
      <c r="AF44" s="22">
        <f>AA44-AD44</f>
        <v>15.81034555459785</v>
      </c>
      <c r="AG44" s="22">
        <f>AB44-AE44</f>
        <v>0.41923675292646895</v>
      </c>
      <c r="AH44" s="64"/>
      <c r="AI44" s="25">
        <f>A44</f>
        <v>3</v>
      </c>
      <c r="AJ44" s="82">
        <f t="shared" si="1"/>
        <v>720949.89533542038</v>
      </c>
      <c r="AK44" s="82">
        <f t="shared" si="1"/>
        <v>461663.66205040977</v>
      </c>
      <c r="AL44" s="66"/>
      <c r="AM44" s="9" t="str">
        <f>IF(A45=0,A44&amp;" - 1",A44&amp;" - "&amp;A45)</f>
        <v>3 - 4</v>
      </c>
      <c r="AN44" s="18">
        <f>AN43+F43+F44</f>
        <v>15.729999999864958</v>
      </c>
      <c r="AO44" s="18">
        <f>AN44*G44</f>
        <v>-6.6065999996869129</v>
      </c>
      <c r="AP44" s="9" t="str">
        <f>D44&amp;","&amp;C44</f>
        <v>461663.65,720949.93</v>
      </c>
    </row>
    <row r="45" spans="1:44" s="46" customFormat="1">
      <c r="A45" s="20">
        <f>A44+1</f>
        <v>4</v>
      </c>
      <c r="B45" s="44"/>
      <c r="C45" s="60">
        <v>720965.74</v>
      </c>
      <c r="D45" s="60">
        <v>461664.07</v>
      </c>
      <c r="E45" s="79"/>
      <c r="F45" s="72">
        <f>IF(C46=0,C45-$C$42,C45-C46)</f>
        <v>4.0000000037252903E-2</v>
      </c>
      <c r="G45" s="72">
        <f>IF(D46=0,D45-$D$42,D45-D46)</f>
        <v>-20.289999999979045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20.290039428230607</v>
      </c>
      <c r="N45" s="22">
        <f>IF(F45=0,,ATAN(G45/F45))</f>
        <v>-1.5688249148571072</v>
      </c>
      <c r="O45" s="22">
        <f>ABS(DEGREES(N45))</f>
        <v>89.887046416282956</v>
      </c>
      <c r="P45" s="24" t="str">
        <f>TEXT(INT(O45),"00")</f>
        <v>89</v>
      </c>
      <c r="Q45" s="25" t="str">
        <f>TEXT((O45-P45)*60,"00")</f>
        <v>53</v>
      </c>
      <c r="R45" s="23" t="str">
        <f>IF(L45="",IF(F45&gt;0,"S","N"),"")</f>
        <v>S</v>
      </c>
      <c r="S45" s="25" t="str">
        <f>IF(L45="",IF(INT(Q45)=60,INT(P45+1),P45),"due")</f>
        <v>89</v>
      </c>
      <c r="T45" s="25" t="str">
        <f>IF(L45="",IF(INT(Q45)=60,"00",Q45),L45)</f>
        <v>53</v>
      </c>
      <c r="U45" s="24" t="str">
        <f>IF(L45="",IF(G45&gt;0,"W","E"),"")</f>
        <v>E</v>
      </c>
      <c r="V45" s="44"/>
      <c r="W45" s="22">
        <f>IF(S45="due",90*(I45+K45),S45+T45/60)</f>
        <v>89.88333333333334</v>
      </c>
      <c r="X45" s="22">
        <f>IF(R45="",W45,IF(R45="N",IF(U45="E",180+W45,180-W45),IF(U45="E",360-W45,W45)))</f>
        <v>270.11666666666667</v>
      </c>
      <c r="Y45" s="22">
        <f>RADIANS(X45)</f>
        <v>4.7144251978453502</v>
      </c>
      <c r="Z45" s="64"/>
      <c r="AA45" s="58">
        <f>-M45*COS(Y45)</f>
        <v>-4.1314904011387175E-2</v>
      </c>
      <c r="AB45" s="58">
        <f>-M45*SIN(Y45)</f>
        <v>20.289997365151606</v>
      </c>
      <c r="AC45" s="64"/>
      <c r="AD45" s="82">
        <f>$AA$40/$M$40*M45</f>
        <v>-3.9576908397239503E-4</v>
      </c>
      <c r="AE45" s="82">
        <f>$AB$40/$M$40*M45</f>
        <v>-8.1365069012267002E-4</v>
      </c>
      <c r="AF45" s="22">
        <f>AA45-AD45</f>
        <v>-4.091913492741478E-2</v>
      </c>
      <c r="AG45" s="22">
        <f>AB45-AE45</f>
        <v>20.290811015841729</v>
      </c>
      <c r="AH45" s="64"/>
      <c r="AI45" s="25">
        <f>A45</f>
        <v>4</v>
      </c>
      <c r="AJ45" s="82">
        <f t="shared" ref="AJ45" si="2">AJ44+AF44</f>
        <v>720965.70568097499</v>
      </c>
      <c r="AK45" s="82">
        <f t="shared" ref="AK45" si="3">AK44+AG44</f>
        <v>461664.08128716267</v>
      </c>
      <c r="AL45" s="66"/>
      <c r="AM45" s="9" t="str">
        <f>IF(A46=0,A45&amp;" - 1",A45&amp;" - "&amp;A46)</f>
        <v>4 - 1</v>
      </c>
      <c r="AN45" s="18">
        <f>AN44+F44+F45</f>
        <v>-4.0000000037252903E-2</v>
      </c>
      <c r="AO45" s="18">
        <f>AN45*G45</f>
        <v>0.81160000075502325</v>
      </c>
      <c r="AP45" s="9" t="str">
        <f>D45&amp;","&amp;C45</f>
        <v>461664.07,720965.74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workbookViewId="0">
      <selection activeCell="D20" sqref="D20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89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90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91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614.99090000235446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307.49545000117723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1.5465376687936688E-3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45905.352902990133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46000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46000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70.994357463741039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1.8746928408219787E-4</v>
      </c>
      <c r="AB40" s="91">
        <f>SUM(AB42:AB65536)</f>
        <v>-1.5351332282650468E-3</v>
      </c>
      <c r="AC40" s="91"/>
      <c r="AD40" s="91">
        <f>SUM(AD42:AD65536)</f>
        <v>1.8746928408219787E-4</v>
      </c>
      <c r="AE40" s="91">
        <f>SUM(AE42:AE65536)</f>
        <v>-1.5351332282650468E-3</v>
      </c>
      <c r="AF40" s="91">
        <f>SUM(AF42:AF65536)</f>
        <v>0</v>
      </c>
      <c r="AG40" s="91">
        <f>SUM(AG42:AG65536)</f>
        <v>4.4894643558279768E-15</v>
      </c>
      <c r="AH40" s="92"/>
      <c r="AI40" s="93">
        <v>1</v>
      </c>
      <c r="AJ40" s="92">
        <f>AJ44+AF44</f>
        <v>720949.67273192399</v>
      </c>
      <c r="AK40" s="92">
        <f>AK44+AG44</f>
        <v>461684.03779098392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293.78000000002794</v>
      </c>
      <c r="G41" s="72">
        <f>IF(D42=0,D41-$D$41,D41-D42)</f>
        <v>766.27999999996973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820.66541708541001</v>
      </c>
      <c r="N41" s="36">
        <f>IF(F41=0,,ATAN(G41/F41))</f>
        <v>1.2046950578159765</v>
      </c>
      <c r="O41" s="36">
        <f>ABS(DEGREES(N41))</f>
        <v>69.023942413124146</v>
      </c>
      <c r="P41" s="37" t="str">
        <f>TEXT(INT(O41),"00")</f>
        <v>69</v>
      </c>
      <c r="Q41" s="38" t="str">
        <f>TEXT((O41-P41)*60,"00")</f>
        <v>01</v>
      </c>
      <c r="R41" s="39" t="str">
        <f>IF(L41="",IF(F41&gt;0,"S","N"),"")</f>
        <v>S</v>
      </c>
      <c r="S41" s="25" t="str">
        <f>IF(L41="",IF(INT(Q41)=60,INT(P41+1),P41),"due")</f>
        <v>69</v>
      </c>
      <c r="T41" s="38" t="str">
        <f>IF(L41="",IF(INT(Q41)=60,"00",Q41),L41)</f>
        <v>01</v>
      </c>
      <c r="U41" s="40" t="str">
        <f>IF(L41="",IF(G41&gt;0,"W","E"),"")</f>
        <v>W</v>
      </c>
      <c r="V41" s="41"/>
      <c r="W41" s="22">
        <f>IF(S41="due",90*(I41+K41),S41+T41/60)</f>
        <v>69.016666666666666</v>
      </c>
      <c r="X41" s="22">
        <f>IF(R41="",W41,IF(R41="N",IF(U41="E",180+W41,180-W41),IF(U41="E",360-W41,W41)))</f>
        <v>69.016666666666666</v>
      </c>
      <c r="Y41" s="22">
        <f>RADIANS(X41)</f>
        <v>1.2045680720847531</v>
      </c>
      <c r="Z41" s="64"/>
      <c r="AA41" s="58">
        <f>-M41*COS(Y41)</f>
        <v>-293.87730425723186</v>
      </c>
      <c r="AB41" s="58">
        <f>-M41*SIN(Y41)</f>
        <v>-766.24268795367459</v>
      </c>
      <c r="AC41" s="64"/>
      <c r="AD41" s="22">
        <v>0</v>
      </c>
      <c r="AE41" s="22">
        <v>0</v>
      </c>
      <c r="AF41" s="22">
        <f t="shared" ref="AF41:AG43" si="0">AA41-AD41</f>
        <v>-293.87730425723186</v>
      </c>
      <c r="AG41" s="22">
        <f t="shared" si="0"/>
        <v>-766.24268795367459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720934.84</v>
      </c>
      <c r="D42" s="60">
        <v>461683.94</v>
      </c>
      <c r="E42" s="79"/>
      <c r="F42" s="72">
        <f>IF(C43=0,C42-$C$42,C42-C43)</f>
        <v>0</v>
      </c>
      <c r="G42" s="72">
        <f>IF(D43=0,D42-$D$42,D42-D43)</f>
        <v>20.619999999995343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>West</v>
      </c>
      <c r="K42" s="75">
        <f>IF(J42="West",1,IF(J42="",0,3))</f>
        <v>1</v>
      </c>
      <c r="L42" s="75" t="str">
        <f>H42&amp;J42</f>
        <v>West</v>
      </c>
      <c r="M42" s="36">
        <f>SQRT(F42^2+G42^2)</f>
        <v>20.619999999995343</v>
      </c>
      <c r="N42" s="36">
        <f>IF(F42=0,,ATAN(G42/F42))</f>
        <v>0</v>
      </c>
      <c r="O42" s="36">
        <f>ABS(DEGREES(N42))</f>
        <v>0</v>
      </c>
      <c r="P42" s="37" t="str">
        <f>TEXT(INT(O42),"00")</f>
        <v>00</v>
      </c>
      <c r="Q42" s="38" t="str">
        <f>TEXT((O42-P42)*60,"00")</f>
        <v>00</v>
      </c>
      <c r="R42" s="39" t="str">
        <f>IF(L42="",IF(F42&gt;0,"S","N"),"")</f>
        <v/>
      </c>
      <c r="S42" s="25" t="str">
        <f>IF(L42="",IF(INT(Q42)=60,INT(P42+1),P42),"due")</f>
        <v>due</v>
      </c>
      <c r="T42" s="38" t="str">
        <f>IF(L42="",IF(INT(Q42)=60,"00",Q42),L42)</f>
        <v>West</v>
      </c>
      <c r="U42" s="40" t="str">
        <f>IF(L42="",IF(G42&gt;0,"W","E"),"")</f>
        <v/>
      </c>
      <c r="V42" s="44"/>
      <c r="W42" s="22">
        <f>IF(S42="due",90*(I42+K42),S42+T42/60)</f>
        <v>90</v>
      </c>
      <c r="X42" s="22">
        <f>IF(R42="",W42,IF(R42="N",IF(U42="E",180+W42,180-W42),IF(U42="E",360-W42,W42)))</f>
        <v>90</v>
      </c>
      <c r="Y42" s="22">
        <f>RADIANS(X42)</f>
        <v>1.5707963267948966</v>
      </c>
      <c r="Z42" s="64"/>
      <c r="AA42" s="58">
        <f>-M42*COS(Y42)</f>
        <v>-1.263128057010502E-15</v>
      </c>
      <c r="AB42" s="58">
        <f>-M42*SIN(Y42)</f>
        <v>-20.619999999995343</v>
      </c>
      <c r="AC42" s="64"/>
      <c r="AD42" s="82">
        <f>$AA$40/$M$40*M42</f>
        <v>5.4449631997139131E-5</v>
      </c>
      <c r="AE42" s="82">
        <f>$AB$40/$M$40*M42</f>
        <v>-4.4587271858872719E-4</v>
      </c>
      <c r="AF42" s="22">
        <f t="shared" si="0"/>
        <v>-5.4449631998402261E-5</v>
      </c>
      <c r="AG42" s="22">
        <f t="shared" si="0"/>
        <v>-20.619554127276754</v>
      </c>
      <c r="AH42" s="63"/>
      <c r="AI42" s="38">
        <f>A42</f>
        <v>1</v>
      </c>
      <c r="AJ42" s="82">
        <f t="shared" ref="AJ42:AK44" si="1">AJ41+AF41</f>
        <v>720934.74269574275</v>
      </c>
      <c r="AK42" s="82">
        <f t="shared" si="1"/>
        <v>461683.97731204628</v>
      </c>
      <c r="AL42" s="66"/>
      <c r="AM42" s="9" t="str">
        <f>IF(A43=0,A42&amp;" - 1",A42&amp;" - "&amp;A43)</f>
        <v>1 - 2</v>
      </c>
      <c r="AN42" s="18">
        <f>F42</f>
        <v>0</v>
      </c>
      <c r="AO42" s="18">
        <f>AN42*G42</f>
        <v>0</v>
      </c>
      <c r="AP42" s="9" t="str">
        <f>D42&amp;","&amp;C42</f>
        <v>461683.94,720934.84</v>
      </c>
    </row>
    <row r="43" spans="1:44">
      <c r="A43" s="20">
        <f>A42+1</f>
        <v>2</v>
      </c>
      <c r="B43" s="44"/>
      <c r="C43" s="60">
        <v>720934.84</v>
      </c>
      <c r="D43" s="60">
        <v>461663.32</v>
      </c>
      <c r="E43" s="79"/>
      <c r="F43" s="72">
        <f>IF(C44=0,C43-$C$42,C43-C44)</f>
        <v>-15.090000000083819</v>
      </c>
      <c r="G43" s="72">
        <f>IF(D44=0,D43-$D$42,D43-D44)</f>
        <v>-0.33000000001629815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15.093607918670088</v>
      </c>
      <c r="N43" s="36">
        <f>IF(F43=0,,ATAN(G43/F43))</f>
        <v>2.1865302072920787E-2</v>
      </c>
      <c r="O43" s="36">
        <f>ABS(DEGREES(N43))</f>
        <v>1.2527895265570113</v>
      </c>
      <c r="P43" s="37" t="str">
        <f>TEXT(INT(O43),"00")</f>
        <v>01</v>
      </c>
      <c r="Q43" s="38" t="str">
        <f>TEXT((O43-P43)*60,"00")</f>
        <v>15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15</v>
      </c>
      <c r="U43" s="40" t="str">
        <f>IF(L43="",IF(G43&gt;0,"W","E"),"")</f>
        <v>E</v>
      </c>
      <c r="V43" s="44"/>
      <c r="W43" s="22">
        <f>IF(S43="due",90*(I43+K43),S43+T43/60)</f>
        <v>1.25</v>
      </c>
      <c r="X43" s="22">
        <f>IF(R43="",W43,IF(R43="N",IF(U43="E",180+W43,180-W43),IF(U43="E",360-W43,W43)))</f>
        <v>181.25</v>
      </c>
      <c r="Y43" s="22">
        <f>RADIANS(X43)</f>
        <v>3.1634092692397222</v>
      </c>
      <c r="Z43" s="64"/>
      <c r="AA43" s="58">
        <f>-M43*COS(Y43)</f>
        <v>15.090016048718976</v>
      </c>
      <c r="AB43" s="58">
        <f>-M43*SIN(Y43)</f>
        <v>0.32926532150252713</v>
      </c>
      <c r="AC43" s="64"/>
      <c r="AD43" s="82">
        <f>$AA$40/$M$40*M43</f>
        <v>3.985651778277774E-5</v>
      </c>
      <c r="AE43" s="82">
        <f>$AB$40/$M$40*M43</f>
        <v>-3.2637381163973294E-4</v>
      </c>
      <c r="AF43" s="22">
        <f t="shared" si="0"/>
        <v>15.089976192201194</v>
      </c>
      <c r="AG43" s="22">
        <f t="shared" si="0"/>
        <v>0.32959169531416688</v>
      </c>
      <c r="AH43" s="64"/>
      <c r="AI43" s="25">
        <f>A43</f>
        <v>2</v>
      </c>
      <c r="AJ43" s="82">
        <f t="shared" si="1"/>
        <v>720934.74264129309</v>
      </c>
      <c r="AK43" s="82">
        <f t="shared" si="1"/>
        <v>461663.357757919</v>
      </c>
      <c r="AL43" s="66"/>
      <c r="AM43" s="9" t="str">
        <f>IF(A44=0,A43&amp;" - 1",A43&amp;" - "&amp;A44)</f>
        <v>2 - 3</v>
      </c>
      <c r="AN43" s="18">
        <f>AN42+F42+F43</f>
        <v>-15.090000000083819</v>
      </c>
      <c r="AO43" s="18">
        <f>AN43*G43</f>
        <v>4.9797000002735992</v>
      </c>
      <c r="AP43" s="9" t="str">
        <f>D43&amp;","&amp;C43</f>
        <v>461663.32,720934.84</v>
      </c>
    </row>
    <row r="44" spans="1:44" s="46" customFormat="1">
      <c r="A44" s="20">
        <f>A43+1</f>
        <v>3</v>
      </c>
      <c r="B44" s="44"/>
      <c r="C44" s="60">
        <v>720949.93</v>
      </c>
      <c r="D44" s="60">
        <v>461663.65</v>
      </c>
      <c r="E44" s="79"/>
      <c r="F44" s="72">
        <f>IF(C45=0,C44-$C$42,C44-C45)</f>
        <v>0.16000000003259629</v>
      </c>
      <c r="G44" s="72">
        <f>IF(D45=0,D44-$D$42,D44-D45)</f>
        <v>-20.349999999976717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20.350628982885585</v>
      </c>
      <c r="N44" s="22">
        <f>IF(F44=0,,ATAN(G44/F44))</f>
        <v>-1.5629340809362235</v>
      </c>
      <c r="O44" s="22">
        <f>ABS(DEGREES(N44))</f>
        <v>89.549526494803828</v>
      </c>
      <c r="P44" s="24" t="str">
        <f>TEXT(INT(O44),"00")</f>
        <v>89</v>
      </c>
      <c r="Q44" s="25" t="str">
        <f>TEXT((O44-P44)*60,"00")</f>
        <v>33</v>
      </c>
      <c r="R44" s="23" t="str">
        <f>IF(L44="",IF(F44&gt;0,"S","N"),"")</f>
        <v>S</v>
      </c>
      <c r="S44" s="25" t="str">
        <f>IF(L44="",IF(INT(Q44)=60,INT(P44+1),P44),"due")</f>
        <v>89</v>
      </c>
      <c r="T44" s="25" t="str">
        <f>IF(L44="",IF(INT(Q44)=60,"00",Q44),L44)</f>
        <v>33</v>
      </c>
      <c r="U44" s="24" t="str">
        <f>IF(L44="",IF(G44&gt;0,"W","E"),"")</f>
        <v>E</v>
      </c>
      <c r="V44" s="44"/>
      <c r="W44" s="22">
        <f>IF(S44="due",90*(I44+K44),S44+T44/60)</f>
        <v>89.55</v>
      </c>
      <c r="X44" s="22">
        <f>IF(R44="",W44,IF(R44="N",IF(U44="E",180+W44,180-W44),IF(U44="E",360-W44,W44)))</f>
        <v>270.45</v>
      </c>
      <c r="Y44" s="22">
        <f>RADIANS(X44)</f>
        <v>4.7202429620186637</v>
      </c>
      <c r="Z44" s="64"/>
      <c r="AA44" s="58">
        <f>-M44*COS(Y44)</f>
        <v>-0.15983182305450602</v>
      </c>
      <c r="AB44" s="58">
        <f>-M44*SIN(Y44)</f>
        <v>20.350001321557741</v>
      </c>
      <c r="AC44" s="64"/>
      <c r="AD44" s="82">
        <f>$AA$40/$M$40*M44</f>
        <v>5.373832488014957E-5</v>
      </c>
      <c r="AE44" s="82">
        <f>$AB$40/$M$40*M44</f>
        <v>-4.4004802471347184E-4</v>
      </c>
      <c r="AF44" s="22">
        <f>AA44-AD44</f>
        <v>-0.15988556137938617</v>
      </c>
      <c r="AG44" s="22">
        <f>AB44-AE44</f>
        <v>20.350441369582455</v>
      </c>
      <c r="AH44" s="64"/>
      <c r="AI44" s="25">
        <f>A44</f>
        <v>3</v>
      </c>
      <c r="AJ44" s="82">
        <f t="shared" si="1"/>
        <v>720949.83261748531</v>
      </c>
      <c r="AK44" s="82">
        <f t="shared" si="1"/>
        <v>461663.68734961434</v>
      </c>
      <c r="AL44" s="66"/>
      <c r="AM44" s="9" t="str">
        <f>IF(A45=0,A44&amp;" - 1",A44&amp;" - "&amp;A45)</f>
        <v>3 - 4</v>
      </c>
      <c r="AN44" s="18">
        <f>AN43+F43+F44</f>
        <v>-30.020000000135042</v>
      </c>
      <c r="AO44" s="18">
        <f>AN44*G44</f>
        <v>610.90700000204913</v>
      </c>
      <c r="AP44" s="9" t="str">
        <f>D44&amp;","&amp;C44</f>
        <v>461663.65,720949.93</v>
      </c>
    </row>
    <row r="45" spans="1:44" s="46" customFormat="1">
      <c r="A45" s="20">
        <f>A44+1</f>
        <v>4</v>
      </c>
      <c r="B45" s="44"/>
      <c r="C45" s="60">
        <v>720949.77</v>
      </c>
      <c r="D45" s="60">
        <v>461684</v>
      </c>
      <c r="E45" s="79"/>
      <c r="F45" s="72">
        <f>IF(C46=0,C45-$C$42,C45-C46)</f>
        <v>14.930000000051223</v>
      </c>
      <c r="G45" s="72">
        <f>IF(D46=0,D45-$D$42,D45-D46)</f>
        <v>5.9999999997671694E-2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14.930120562190019</v>
      </c>
      <c r="N45" s="22">
        <f>IF(F45=0,,ATAN(G45/F45))</f>
        <v>4.0187325514327984E-3</v>
      </c>
      <c r="O45" s="22">
        <f>ABS(DEGREES(N45))</f>
        <v>0.23025641418894038</v>
      </c>
      <c r="P45" s="24" t="str">
        <f>TEXT(INT(O45),"00")</f>
        <v>00</v>
      </c>
      <c r="Q45" s="25" t="str">
        <f>TEXT((O45-P45)*60,"00")</f>
        <v>14</v>
      </c>
      <c r="R45" s="23" t="str">
        <f>IF(L45="",IF(F45&gt;0,"S","N"),"")</f>
        <v>S</v>
      </c>
      <c r="S45" s="25" t="str">
        <f>IF(L45="",IF(INT(Q45)=60,INT(P45+1),P45),"due")</f>
        <v>00</v>
      </c>
      <c r="T45" s="25" t="str">
        <f>IF(L45="",IF(INT(Q45)=60,"00",Q45),L45)</f>
        <v>14</v>
      </c>
      <c r="U45" s="24" t="str">
        <f>IF(L45="",IF(G45&gt;0,"W","E"),"")</f>
        <v>W</v>
      </c>
      <c r="V45" s="44"/>
      <c r="W45" s="22">
        <f>IF(S45="due",90*(I45+K45),S45+T45/60)</f>
        <v>0.23333333333333334</v>
      </c>
      <c r="X45" s="22">
        <f>IF(R45="",W45,IF(R45="N",IF(U45="E",180+W45,180-W45),IF(U45="E",360-W45,W45)))</f>
        <v>0.23333333333333334</v>
      </c>
      <c r="Y45" s="22">
        <f>RADIANS(X45)</f>
        <v>4.0724349213201025E-3</v>
      </c>
      <c r="Z45" s="64"/>
      <c r="AA45" s="58">
        <f>-M45*COS(Y45)</f>
        <v>-14.929996756380385</v>
      </c>
      <c r="AB45" s="58">
        <f>-M45*SIN(Y45)</f>
        <v>-6.0801776293188177E-2</v>
      </c>
      <c r="AC45" s="64"/>
      <c r="AD45" s="82">
        <f>$AA$40/$M$40*M45</f>
        <v>3.9424809422131433E-5</v>
      </c>
      <c r="AE45" s="82">
        <f>$AB$40/$M$40*M45</f>
        <v>-3.2283867332311465E-4</v>
      </c>
      <c r="AF45" s="22">
        <f>AA45-AD45</f>
        <v>-14.930036181189807</v>
      </c>
      <c r="AG45" s="22">
        <f>AB45-AE45</f>
        <v>-6.0478937619865066E-2</v>
      </c>
      <c r="AH45" s="64"/>
      <c r="AI45" s="25">
        <f>A45</f>
        <v>4</v>
      </c>
      <c r="AJ45" s="82">
        <f t="shared" ref="AJ45" si="2">AJ44+AF44</f>
        <v>720949.67273192399</v>
      </c>
      <c r="AK45" s="82">
        <f t="shared" ref="AK45" si="3">AK44+AG44</f>
        <v>461684.03779098392</v>
      </c>
      <c r="AL45" s="66"/>
      <c r="AM45" s="9" t="str">
        <f>IF(A46=0,A45&amp;" - 1",A45&amp;" - "&amp;A46)</f>
        <v>4 - 1</v>
      </c>
      <c r="AN45" s="18">
        <f>AN44+F44+F45</f>
        <v>-14.930000000051223</v>
      </c>
      <c r="AO45" s="18">
        <f>AN45*G45</f>
        <v>-0.89579999996831172</v>
      </c>
      <c r="AP45" s="9" t="str">
        <f>D45&amp;","&amp;C45</f>
        <v>461684,720949.77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92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93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94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606.96240000086016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303.48120000043008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2.2790188267286264E-3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30934.401241343014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31000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31000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70.500082822598117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2.1923721987771594E-3</v>
      </c>
      <c r="AB40" s="91">
        <f>SUM(AB42:AB65536)</f>
        <v>6.2243951883900195E-4</v>
      </c>
      <c r="AC40" s="91"/>
      <c r="AD40" s="91">
        <f>SUM(AD42:AD65536)</f>
        <v>2.1923721987771594E-3</v>
      </c>
      <c r="AE40" s="91">
        <f>SUM(AE42:AE65536)</f>
        <v>6.2243951883900195E-4</v>
      </c>
      <c r="AF40" s="91">
        <f>SUM(AF42:AF65536)</f>
        <v>-6.106226635438361E-16</v>
      </c>
      <c r="AG40" s="91">
        <f>SUM(AG42:AG65536)</f>
        <v>0</v>
      </c>
      <c r="AH40" s="92"/>
      <c r="AI40" s="93">
        <v>1</v>
      </c>
      <c r="AJ40" s="92">
        <f>AJ44+AF44</f>
        <v>720934.39177760168</v>
      </c>
      <c r="AK40" s="92">
        <f>AK44+AG44</f>
        <v>461704.11746298679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293.78000000002794</v>
      </c>
      <c r="G41" s="72">
        <f>IF(D42=0,D41-$D$41,D41-D42)</f>
        <v>766.27999999996973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820.66541708541001</v>
      </c>
      <c r="N41" s="36">
        <f>IF(F41=0,,ATAN(G41/F41))</f>
        <v>1.2046950578159765</v>
      </c>
      <c r="O41" s="36">
        <f>ABS(DEGREES(N41))</f>
        <v>69.023942413124146</v>
      </c>
      <c r="P41" s="37" t="str">
        <f>TEXT(INT(O41),"00")</f>
        <v>69</v>
      </c>
      <c r="Q41" s="38" t="str">
        <f>TEXT((O41-P41)*60,"00")</f>
        <v>01</v>
      </c>
      <c r="R41" s="39" t="str">
        <f>IF(L41="",IF(F41&gt;0,"S","N"),"")</f>
        <v>S</v>
      </c>
      <c r="S41" s="25" t="str">
        <f>IF(L41="",IF(INT(Q41)=60,INT(P41+1),P41),"due")</f>
        <v>69</v>
      </c>
      <c r="T41" s="38" t="str">
        <f>IF(L41="",IF(INT(Q41)=60,"00",Q41),L41)</f>
        <v>01</v>
      </c>
      <c r="U41" s="40" t="str">
        <f>IF(L41="",IF(G41&gt;0,"W","E"),"")</f>
        <v>W</v>
      </c>
      <c r="V41" s="41"/>
      <c r="W41" s="22">
        <f>IF(S41="due",90*(I41+K41),S41+T41/60)</f>
        <v>69.016666666666666</v>
      </c>
      <c r="X41" s="22">
        <f>IF(R41="",W41,IF(R41="N",IF(U41="E",180+W41,180-W41),IF(U41="E",360-W41,W41)))</f>
        <v>69.016666666666666</v>
      </c>
      <c r="Y41" s="22">
        <f>RADIANS(X41)</f>
        <v>1.2045680720847531</v>
      </c>
      <c r="Z41" s="64"/>
      <c r="AA41" s="58">
        <f>-M41*COS(Y41)</f>
        <v>-293.87730425723186</v>
      </c>
      <c r="AB41" s="58">
        <f>-M41*SIN(Y41)</f>
        <v>-766.24268795367459</v>
      </c>
      <c r="AC41" s="64"/>
      <c r="AD41" s="22">
        <v>0</v>
      </c>
      <c r="AE41" s="22">
        <v>0</v>
      </c>
      <c r="AF41" s="22">
        <f t="shared" ref="AF41:AG43" si="0">AA41-AD41</f>
        <v>-293.87730425723186</v>
      </c>
      <c r="AG41" s="22">
        <f t="shared" si="0"/>
        <v>-766.24268795367459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720934.84</v>
      </c>
      <c r="D42" s="60">
        <v>461683.94</v>
      </c>
      <c r="E42" s="79"/>
      <c r="F42" s="72">
        <f>IF(C43=0,C42-$C$42,C42-C43)</f>
        <v>-14.930000000051223</v>
      </c>
      <c r="G42" s="72">
        <f>IF(D43=0,D42-$D$42,D42-D43)</f>
        <v>-5.9999999997671694E-2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14.930120562190019</v>
      </c>
      <c r="N42" s="36">
        <f>IF(F42=0,,ATAN(G42/F42))</f>
        <v>4.0187325514327984E-3</v>
      </c>
      <c r="O42" s="36">
        <f>ABS(DEGREES(N42))</f>
        <v>0.23025641418894038</v>
      </c>
      <c r="P42" s="37" t="str">
        <f>TEXT(INT(O42),"00")</f>
        <v>00</v>
      </c>
      <c r="Q42" s="38" t="str">
        <f>TEXT((O42-P42)*60,"00")</f>
        <v>14</v>
      </c>
      <c r="R42" s="39" t="str">
        <f>IF(L42="",IF(F42&gt;0,"S","N"),"")</f>
        <v>N</v>
      </c>
      <c r="S42" s="25" t="str">
        <f>IF(L42="",IF(INT(Q42)=60,INT(P42+1),P42),"due")</f>
        <v>00</v>
      </c>
      <c r="T42" s="38" t="str">
        <f>IF(L42="",IF(INT(Q42)=60,"00",Q42),L42)</f>
        <v>14</v>
      </c>
      <c r="U42" s="40" t="str">
        <f>IF(L42="",IF(G42&gt;0,"W","E"),"")</f>
        <v>E</v>
      </c>
      <c r="V42" s="44"/>
      <c r="W42" s="22">
        <f>IF(S42="due",90*(I42+K42),S42+T42/60)</f>
        <v>0.23333333333333334</v>
      </c>
      <c r="X42" s="22">
        <f>IF(R42="",W42,IF(R42="N",IF(U42="E",180+W42,180-W42),IF(U42="E",360-W42,W42)))</f>
        <v>180.23333333333332</v>
      </c>
      <c r="Y42" s="22">
        <f>RADIANS(X42)</f>
        <v>3.1456650885111133</v>
      </c>
      <c r="Z42" s="64"/>
      <c r="AA42" s="58">
        <f>-M42*COS(Y42)</f>
        <v>14.929996756380385</v>
      </c>
      <c r="AB42" s="58">
        <f>-M42*SIN(Y42)</f>
        <v>6.0801776293186983E-2</v>
      </c>
      <c r="AC42" s="64"/>
      <c r="AD42" s="82">
        <f>$AA$40/$M$40*M42</f>
        <v>4.6428855023195189E-4</v>
      </c>
      <c r="AE42" s="82">
        <f>$AB$40/$M$40*M42</f>
        <v>1.3181682470249571E-4</v>
      </c>
      <c r="AF42" s="22">
        <f t="shared" si="0"/>
        <v>14.929532467830153</v>
      </c>
      <c r="AG42" s="22">
        <f t="shared" si="0"/>
        <v>6.066995946848449E-2</v>
      </c>
      <c r="AH42" s="63"/>
      <c r="AI42" s="38">
        <f>A42</f>
        <v>1</v>
      </c>
      <c r="AJ42" s="82">
        <f t="shared" ref="AJ42:AK44" si="1">AJ41+AF41</f>
        <v>720934.74269574275</v>
      </c>
      <c r="AK42" s="82">
        <f t="shared" si="1"/>
        <v>461683.97731204628</v>
      </c>
      <c r="AL42" s="66"/>
      <c r="AM42" s="9" t="str">
        <f>IF(A43=0,A42&amp;" - 1",A42&amp;" - "&amp;A43)</f>
        <v>1 - 2</v>
      </c>
      <c r="AN42" s="18">
        <f>F42</f>
        <v>-14.930000000051223</v>
      </c>
      <c r="AO42" s="18">
        <f>AN42*G42</f>
        <v>0.89579999996831172</v>
      </c>
      <c r="AP42" s="9" t="str">
        <f>D42&amp;","&amp;C42</f>
        <v>461683.94,720934.84</v>
      </c>
    </row>
    <row r="43" spans="1:44">
      <c r="A43" s="20">
        <f>A42+1</f>
        <v>2</v>
      </c>
      <c r="B43" s="44"/>
      <c r="C43" s="60">
        <v>720949.77</v>
      </c>
      <c r="D43" s="60">
        <v>461684</v>
      </c>
      <c r="E43" s="79"/>
      <c r="F43" s="72">
        <f>IF(C44=0,C43-$C$42,C43-C44)</f>
        <v>0.31000000005587935</v>
      </c>
      <c r="G43" s="72">
        <f>IF(D44=0,D43-$D$42,D43-D44)</f>
        <v>-20.450000000011642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20.452349498297519</v>
      </c>
      <c r="N43" s="36">
        <f>IF(F43=0,,ATAN(G43/F43))</f>
        <v>-1.5556385635648655</v>
      </c>
      <c r="O43" s="36">
        <f>ABS(DEGREES(N43))</f>
        <v>89.131524140060634</v>
      </c>
      <c r="P43" s="37" t="str">
        <f>TEXT(INT(O43),"00")</f>
        <v>89</v>
      </c>
      <c r="Q43" s="38" t="str">
        <f>TEXT((O43-P43)*60,"00")</f>
        <v>08</v>
      </c>
      <c r="R43" s="39" t="str">
        <f>IF(L43="",IF(F43&gt;0,"S","N"),"")</f>
        <v>S</v>
      </c>
      <c r="S43" s="25" t="str">
        <f>IF(L43="",IF(INT(Q43)=60,INT(P43+1),P43),"due")</f>
        <v>89</v>
      </c>
      <c r="T43" s="38" t="str">
        <f>IF(L43="",IF(INT(Q43)=60,"00",Q43),L43)</f>
        <v>08</v>
      </c>
      <c r="U43" s="40" t="str">
        <f>IF(L43="",IF(G43&gt;0,"W","E"),"")</f>
        <v>E</v>
      </c>
      <c r="V43" s="44"/>
      <c r="W43" s="22">
        <f>IF(S43="due",90*(I43+K43),S43+T43/60)</f>
        <v>89.13333333333334</v>
      </c>
      <c r="X43" s="22">
        <f>IF(R43="",W43,IF(R43="N",IF(U43="E",180+W43,180-W43),IF(U43="E",360-W43,W43)))</f>
        <v>270.86666666666667</v>
      </c>
      <c r="Y43" s="22">
        <f>RADIANS(X43)</f>
        <v>4.7275151672353077</v>
      </c>
      <c r="Z43" s="64"/>
      <c r="AA43" s="58">
        <f>-M43*COS(Y43)</f>
        <v>-0.30935426294244173</v>
      </c>
      <c r="AB43" s="58">
        <f>-M43*SIN(Y43)</f>
        <v>20.450009778494241</v>
      </c>
      <c r="AC43" s="64"/>
      <c r="AD43" s="82">
        <f>$AA$40/$M$40*M43</f>
        <v>6.3601574132291243E-4</v>
      </c>
      <c r="AE43" s="82">
        <f>$AB$40/$M$40*M43</f>
        <v>1.8057213653041015E-4</v>
      </c>
      <c r="AF43" s="22">
        <f t="shared" si="0"/>
        <v>-0.30999027868376466</v>
      </c>
      <c r="AG43" s="22">
        <f t="shared" si="0"/>
        <v>20.449829206357713</v>
      </c>
      <c r="AH43" s="64"/>
      <c r="AI43" s="25">
        <f>A43</f>
        <v>2</v>
      </c>
      <c r="AJ43" s="82">
        <f t="shared" si="1"/>
        <v>720949.67222821061</v>
      </c>
      <c r="AK43" s="82">
        <f t="shared" si="1"/>
        <v>461684.03798200574</v>
      </c>
      <c r="AL43" s="66"/>
      <c r="AM43" s="9" t="str">
        <f>IF(A44=0,A43&amp;" - 1",A43&amp;" - "&amp;A44)</f>
        <v>2 - 3</v>
      </c>
      <c r="AN43" s="18">
        <f>AN42+F42+F43</f>
        <v>-29.550000000046566</v>
      </c>
      <c r="AO43" s="18">
        <f>AN43*G43</f>
        <v>604.29750000129627</v>
      </c>
      <c r="AP43" s="9" t="str">
        <f>D43&amp;","&amp;C43</f>
        <v>461684,720949.77</v>
      </c>
    </row>
    <row r="44" spans="1:44" s="46" customFormat="1">
      <c r="A44" s="20">
        <f>A43+1</f>
        <v>3</v>
      </c>
      <c r="B44" s="44"/>
      <c r="C44" s="60">
        <v>720949.46</v>
      </c>
      <c r="D44" s="60">
        <v>461704.45</v>
      </c>
      <c r="E44" s="79"/>
      <c r="F44" s="72">
        <f>IF(C45=0,C44-$C$42,C44-C45)</f>
        <v>14.96999999997206</v>
      </c>
      <c r="G44" s="72">
        <f>IF(D45=0,D44-$D$42,D44-D45)</f>
        <v>0.36999999999534339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14.974571780159859</v>
      </c>
      <c r="N44" s="22">
        <f>IF(F44=0,,ATAN(G44/F44))</f>
        <v>2.4711067805550067E-2</v>
      </c>
      <c r="O44" s="22">
        <f>ABS(DEGREES(N44))</f>
        <v>1.4158398925196236</v>
      </c>
      <c r="P44" s="24" t="str">
        <f>TEXT(INT(O44),"00")</f>
        <v>01</v>
      </c>
      <c r="Q44" s="25" t="str">
        <f>TEXT((O44-P44)*60,"00")</f>
        <v>25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25</v>
      </c>
      <c r="U44" s="24" t="str">
        <f>IF(L44="",IF(G44&gt;0,"W","E"),"")</f>
        <v>W</v>
      </c>
      <c r="V44" s="44"/>
      <c r="W44" s="22">
        <f>IF(S44="due",90*(I44+K44),S44+T44/60)</f>
        <v>1.4166666666666667</v>
      </c>
      <c r="X44" s="22">
        <f>IF(R44="",W44,IF(R44="N",IF(U44="E",180+W44,180-W44),IF(U44="E",360-W44,W44)))</f>
        <v>1.4166666666666667</v>
      </c>
      <c r="Y44" s="22">
        <f>RADIANS(X44)</f>
        <v>2.4725497736586336E-2</v>
      </c>
      <c r="Z44" s="64"/>
      <c r="AA44" s="58">
        <f>-M44*COS(Y44)</f>
        <v>-14.969994659339028</v>
      </c>
      <c r="AB44" s="58">
        <f>-M44*SIN(Y44)</f>
        <v>-0.37021601602442716</v>
      </c>
      <c r="AC44" s="64"/>
      <c r="AD44" s="82">
        <f>$AA$40/$M$40*M44</f>
        <v>4.6567086938076888E-4</v>
      </c>
      <c r="AE44" s="82">
        <f>$AB$40/$M$40*M44</f>
        <v>1.3220928090420796E-4</v>
      </c>
      <c r="AF44" s="22">
        <f>AA44-AD44</f>
        <v>-14.970460330208409</v>
      </c>
      <c r="AG44" s="22">
        <f>AB44-AE44</f>
        <v>-0.37034822530533135</v>
      </c>
      <c r="AH44" s="64"/>
      <c r="AI44" s="25">
        <f>A44</f>
        <v>3</v>
      </c>
      <c r="AJ44" s="82">
        <f t="shared" si="1"/>
        <v>720949.36223793193</v>
      </c>
      <c r="AK44" s="82">
        <f t="shared" si="1"/>
        <v>461704.48781121208</v>
      </c>
      <c r="AL44" s="66"/>
      <c r="AM44" s="9" t="str">
        <f>IF(A45=0,A44&amp;" - 1",A44&amp;" - "&amp;A45)</f>
        <v>3 - 4</v>
      </c>
      <c r="AN44" s="18">
        <f>AN43+F43+F44</f>
        <v>-14.270000000018626</v>
      </c>
      <c r="AO44" s="18">
        <f>AN44*G44</f>
        <v>-5.2798999999404419</v>
      </c>
      <c r="AP44" s="9" t="str">
        <f>D44&amp;","&amp;C44</f>
        <v>461704.45,720949.46</v>
      </c>
    </row>
    <row r="45" spans="1:44" s="46" customFormat="1">
      <c r="A45" s="20">
        <f>A44+1</f>
        <v>4</v>
      </c>
      <c r="B45" s="44"/>
      <c r="C45" s="60">
        <v>720934.49</v>
      </c>
      <c r="D45" s="60">
        <v>461704.08</v>
      </c>
      <c r="E45" s="79"/>
      <c r="F45" s="72">
        <f>IF(C46=0,C45-$C$42,C45-C46)</f>
        <v>-0.34999999997671694</v>
      </c>
      <c r="G45" s="72">
        <f>IF(D46=0,D45-$D$42,D45-D46)</f>
        <v>20.14000000001397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20.143040981950723</v>
      </c>
      <c r="N45" s="22">
        <f>IF(F45=0,,ATAN(G45/F45))</f>
        <v>-1.5534197244017607</v>
      </c>
      <c r="O45" s="22">
        <f>ABS(DEGREES(N45))</f>
        <v>89.004394020596393</v>
      </c>
      <c r="P45" s="24" t="str">
        <f>TEXT(INT(O45),"00")</f>
        <v>89</v>
      </c>
      <c r="Q45" s="25" t="str">
        <f>TEXT((O45-P45)*60,"00")</f>
        <v>00</v>
      </c>
      <c r="R45" s="23" t="str">
        <f>IF(L45="",IF(F45&gt;0,"S","N"),"")</f>
        <v>N</v>
      </c>
      <c r="S45" s="25" t="str">
        <f>IF(L45="",IF(INT(Q45)=60,INT(P45+1),P45),"due")</f>
        <v>89</v>
      </c>
      <c r="T45" s="25" t="str">
        <f>IF(L45="",IF(INT(Q45)=60,"00",Q45),L45)</f>
        <v>00</v>
      </c>
      <c r="U45" s="24" t="str">
        <f>IF(L45="",IF(G45&gt;0,"W","E"),"")</f>
        <v>W</v>
      </c>
      <c r="V45" s="44"/>
      <c r="W45" s="22">
        <f>IF(S45="due",90*(I45+K45),S45+T45/60)</f>
        <v>89</v>
      </c>
      <c r="X45" s="22">
        <f>IF(R45="",W45,IF(R45="N",IF(U45="E",180+W45,180-W45),IF(U45="E",360-W45,W45)))</f>
        <v>91</v>
      </c>
      <c r="Y45" s="22">
        <f>RADIANS(X45)</f>
        <v>1.5882496193148399</v>
      </c>
      <c r="Z45" s="64"/>
      <c r="AA45" s="58">
        <f>-M45*COS(Y45)</f>
        <v>0.35154453809986169</v>
      </c>
      <c r="AB45" s="58">
        <f>-M45*SIN(Y45)</f>
        <v>-20.139973099244163</v>
      </c>
      <c r="AC45" s="64"/>
      <c r="AD45" s="82">
        <f>$AA$40/$M$40*M45</f>
        <v>6.2639703784152646E-4</v>
      </c>
      <c r="AE45" s="82">
        <f>$AB$40/$M$40*M45</f>
        <v>1.7784127670188819E-4</v>
      </c>
      <c r="AF45" s="22">
        <f>AA45-AD45</f>
        <v>0.35091814106202018</v>
      </c>
      <c r="AG45" s="22">
        <f>AB45-AE45</f>
        <v>-20.140150940520865</v>
      </c>
      <c r="AH45" s="64"/>
      <c r="AI45" s="25">
        <f>A45</f>
        <v>4</v>
      </c>
      <c r="AJ45" s="82">
        <f t="shared" ref="AJ45" si="2">AJ44+AF44</f>
        <v>720934.39177760168</v>
      </c>
      <c r="AK45" s="82">
        <f t="shared" ref="AK45" si="3">AK44+AG44</f>
        <v>461704.11746298679</v>
      </c>
      <c r="AL45" s="66"/>
      <c r="AM45" s="9" t="str">
        <f>IF(A46=0,A45&amp;" - 1",A45&amp;" - "&amp;A46)</f>
        <v>4 - 1</v>
      </c>
      <c r="AN45" s="18">
        <f>AN44+F44+F45</f>
        <v>0.34999999997671694</v>
      </c>
      <c r="AO45" s="18">
        <f>AN45*G45</f>
        <v>7.0489999995359689</v>
      </c>
      <c r="AP45" s="9" t="str">
        <f>D45&amp;","&amp;C45</f>
        <v>461704.08,720934.49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3616</vt:lpstr>
      <vt:lpstr>3617</vt:lpstr>
      <vt:lpstr>3618</vt:lpstr>
      <vt:lpstr>3619</vt:lpstr>
      <vt:lpstr>3620</vt:lpstr>
      <vt:lpstr>3621</vt:lpstr>
      <vt:lpstr>3622</vt:lpstr>
      <vt:lpstr>3623</vt:lpstr>
      <vt:lpstr>3624</vt:lpstr>
      <vt:lpstr>3625</vt:lpstr>
      <vt:lpstr>'3616'!Print_Area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2007-05-20T05:31:42Z</dcterms:modified>
</cp:coreProperties>
</file>