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626" sheetId="2" r:id="rId1"/>
    <sheet name="3627" sheetId="4" r:id="rId2"/>
    <sheet name="3628" sheetId="5" r:id="rId3"/>
    <sheet name="3629" sheetId="6" r:id="rId4"/>
    <sheet name="3630" sheetId="7" r:id="rId5"/>
    <sheet name="3631" sheetId="8" r:id="rId6"/>
    <sheet name="3632" sheetId="9" r:id="rId7"/>
    <sheet name="3633" sheetId="10" r:id="rId8"/>
    <sheet name="3634" sheetId="11" r:id="rId9"/>
    <sheet name="3635" sheetId="3" r:id="rId10"/>
  </sheets>
  <definedNames>
    <definedName name="_xlnm.Print_Area" localSheetId="0">'3626'!$A$1:$AJ$43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5" i="4"/>
  <c r="G45"/>
  <c r="F45"/>
  <c r="N45" s="1"/>
  <c r="O45" s="1"/>
  <c r="A45"/>
  <c r="AM45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6" i="9"/>
  <c r="AA46"/>
  <c r="AB45"/>
  <c r="AA45"/>
  <c r="AB46" i="8"/>
  <c r="AA46"/>
  <c r="AB45"/>
  <c r="AA45"/>
  <c r="AB45" i="7"/>
  <c r="AA45"/>
  <c r="AB45" i="6"/>
  <c r="AA45"/>
  <c r="AB45" i="5"/>
  <c r="AA45"/>
  <c r="AB45" i="4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4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0"/>
  <c r="AK45"/>
  <c r="AK40"/>
  <c r="AJ45" i="4"/>
  <c r="AJ40"/>
  <c r="AK45"/>
  <c r="AK40"/>
  <c r="AJ40" i="2"/>
  <c r="AJ45"/>
  <c r="AK40"/>
  <c r="AK45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<sst xmlns="http://schemas.openxmlformats.org/spreadsheetml/2006/main" count="930" uniqueCount="99">
  <si>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</si>
  <si>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</si>
  <si>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</si>
  <si>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</si>
  <si>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</si>
  <si>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</si>
  <si>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</si>
  <si>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</si>
  <si>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</si>
  <si>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</si>
  <si>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</si>
  <si>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</si>
  <si>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</si>
  <si>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</si>
  <si>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</si>
  <si>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</si>
  <si>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</si>
  <si>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</si>
  <si>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</si>
  <si>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</si>
  <si>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</si>
  <si>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</si>
  <si>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</si>
  <si>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</si>
  <si>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</si>
  <si>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</si>
  <si>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</si>
  <si>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</si>
  <si>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</si>
  <si>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</si>
  <si>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</si>
  <si>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</si>
  <si>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</si>
  <si>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</si>
  <si>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</si>
  <si>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</si>
  <si>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</si>
  <si>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</si>
  <si>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</si>
  <si>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</si>
  <si>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</si>
  <si>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</si>
  <si>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</si>
  <si>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</si>
  <si>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</si>
  <si>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</si>
  <si>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</si>
  <si>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</si>
  <si>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</si>
  <si>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</si>
  <si>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</si>
  <si>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</si>
  <si>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</si>
  <si>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</si>
  <si>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</si>
  <si>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</si>
  <si>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</si>
  <si>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3626</t>
  </si>
  <si>
    <t>Fuscablo, Encarnation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</si>
  <si>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</si>
  <si>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</si>
  <si>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</si>
  <si>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</si>
  <si>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</si>
  <si>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</si>
  <si>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</si>
  <si>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July 1, 1970</t>
  </si>
  <si>
    <t>305.57</t>
  </si>
  <si>
    <t>BLLM 1</t>
  </si>
  <si>
    <t>3627</t>
  </si>
  <si>
    <t>Labadia, Sabas</t>
  </si>
  <si>
    <t>6 31 N. 134 39 E.</t>
  </si>
  <si>
    <t>309</t>
  </si>
  <si>
    <t>3628</t>
  </si>
  <si>
    <t>Labadia, Mildred</t>
  </si>
  <si>
    <t>302.23</t>
  </si>
  <si>
    <t>3629</t>
  </si>
  <si>
    <t>Labadia, Leonila</t>
  </si>
  <si>
    <t>298.63</t>
  </si>
  <si>
    <t>3630</t>
  </si>
  <si>
    <t>Norel, Teofilo</t>
  </si>
  <si>
    <t xml:space="preserve"> 5 31 N. 124 39 E.</t>
  </si>
  <si>
    <t>303.05</t>
  </si>
  <si>
    <t>3631</t>
  </si>
  <si>
    <t>Policarpio, Alfredo</t>
  </si>
  <si>
    <t>293.64</t>
  </si>
  <si>
    <t>3632</t>
  </si>
  <si>
    <t>Fajanel, Prudencio</t>
  </si>
  <si>
    <t>285.80</t>
  </si>
  <si>
    <t>3633</t>
  </si>
  <si>
    <t>Buenafe, Dimas</t>
  </si>
  <si>
    <t>297.03</t>
  </si>
  <si>
    <t>3634</t>
  </si>
  <si>
    <t>Laud, Thelmo</t>
  </si>
  <si>
    <t>July 2, 1970</t>
  </si>
  <si>
    <t>293.26</t>
  </si>
  <si>
    <t>3635</t>
  </si>
  <si>
    <t>Laud, Ernesto</t>
  </si>
  <si>
    <t>282.46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</si>
</sst>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30" workbookViewId="0">
      <selection activeCell="D46" sqref="D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67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611.13059999940799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305.565299999704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2.8926961289009972E-3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24490.220411549093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24000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24000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70.842765780420251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-1.4043178268001576E-3</v>
      </c>
      <c r="AB40" s="91">
        <f>SUM(AB42:AB65536)</f>
        <v>2.5289488598012611E-3</v>
      </c>
      <c r="AC40" s="91"/>
      <c r="AD40" s="91">
        <f>SUM(AD42:AD65536)</f>
        <v>-1.4043178268001576E-3</v>
      </c>
      <c r="AE40" s="91">
        <f>SUM(AE42:AE65536)</f>
        <v>2.5289488598012606E-3</v>
      </c>
      <c r="AF40" s="91">
        <f>SUM(AF42:AF65536)</f>
        <v>-1.7558654183402744E-16</v>
      </c>
      <c r="AG40" s="91">
        <f>SUM(AG42:AG65536)</f>
        <v>0</v>
      </c>
      <c r="AH40" s="92"/>
      <c r="AI40" s="93">
        <v>1</v>
      </c>
      <c r="AJ40" s="92">
        <f>AJ44+AF44</f>
        <v>720934.74228699203</v>
      </c>
      <c r="AK40" s="92">
        <f>AK44+AG44</f>
        <v>461663.35804814019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293.78000000002794</v>
      </c>
      <c r="G41" s="72">
        <f>IF(D42=0,D41-$D$41,D41-D42)</f>
        <v>766.27999999996973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820.66541708541001</v>
      </c>
      <c r="N41" s="36">
        <f>IF(F41=0,,ATAN(G41/F41))</f>
        <v>1.2046950578159765</v>
      </c>
      <c r="O41" s="36">
        <f>ABS(DEGREES(N41))</f>
        <v>69.023942413124146</v>
      </c>
      <c r="P41" s="37" t="str">
        <f>TEXT(INT(O41),"00")</f>
        <v>69</v>
      </c>
      <c r="Q41" s="38" t="str">
        <f>TEXT((O41-P41)*60,"00")</f>
        <v>01</v>
      </c>
      <c r="R41" s="39" t="str">
        <f>IF(L41="",IF(F41&gt;0,"S","N"),"")</f>
        <v>S</v>
      </c>
      <c r="S41" s="25" t="str">
        <f>IF(L41="",IF(INT(Q41)=60,INT(P41+1),P41),"due")</f>
        <v>69</v>
      </c>
      <c r="T41" s="38" t="str">
        <f>IF(L41="",IF(INT(Q41)=60,"00",Q41),L41)</f>
        <v>01</v>
      </c>
      <c r="U41" s="40" t="str">
        <f>IF(L41="",IF(G41&gt;0,"W","E"),"")</f>
        <v>W</v>
      </c>
      <c r="V41" s="41"/>
      <c r="W41" s="22">
        <f>IF(S41="due",90*(I41+K41),S41+T41/60)</f>
        <v>69.016666666666666</v>
      </c>
      <c r="X41" s="22">
        <f>IF(R41="",W41,IF(R41="N",IF(U41="E",180+W41,180-W41),IF(U41="E",360-W41,W41)))</f>
        <v>69.016666666666666</v>
      </c>
      <c r="Y41" s="22">
        <f>RADIANS(X41)</f>
        <v>1.2045680720847531</v>
      </c>
      <c r="Z41" s="64"/>
      <c r="AA41" s="58">
        <f>-M41*COS(Y41)</f>
        <v>-293.87730425723186</v>
      </c>
      <c r="AB41" s="58">
        <f>-M41*SIN(Y41)</f>
        <v>-766.24268795367459</v>
      </c>
      <c r="AC41" s="64"/>
      <c r="AD41" s="22">
        <v>0</v>
      </c>
      <c r="AE41" s="22">
        <v>0</v>
      </c>
      <c r="AF41" s="22">
        <f t="shared" ref="AF41:AG43" si="0">AA41-AD41</f>
        <v>-293.87730425723186</v>
      </c>
      <c r="AG41" s="22">
        <f t="shared" si="0"/>
        <v>-766.24268795367459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720934.84</v>
      </c>
      <c r="D42" s="60">
        <v>461683.94</v>
      </c>
      <c r="E42" s="79"/>
      <c r="F42" s="72">
        <f>IF(C43=0,C42-$C$42,C42-C43)</f>
        <v>14.96999999997206</v>
      </c>
      <c r="G42" s="72">
        <f>IF(D43=0,D42-$D$42,D42-D43)</f>
        <v>0.21000000002095476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14.971472873407356</v>
      </c>
      <c r="N42" s="36">
        <f>IF(F42=0,,ATAN(G42/F42))</f>
        <v>1.4027136045589736E-2</v>
      </c>
      <c r="O42" s="36">
        <f>ABS(DEGREES(N42))</f>
        <v>0.80369569406811903</v>
      </c>
      <c r="P42" s="37" t="str">
        <f>TEXT(INT(O42),"00")</f>
        <v>00</v>
      </c>
      <c r="Q42" s="38" t="str">
        <f>TEXT((O42-P42)*60,"00")</f>
        <v>48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48</v>
      </c>
      <c r="U42" s="40" t="str">
        <f>IF(L42="",IF(G42&gt;0,"W","E"),"")</f>
        <v>W</v>
      </c>
      <c r="V42" s="44"/>
      <c r="W42" s="22">
        <f>IF(S42="due",90*(I42+K42),S42+T42/60)</f>
        <v>0.8</v>
      </c>
      <c r="X42" s="22">
        <f>IF(R42="",W42,IF(R42="N",IF(U42="E",180+W42,180-W42),IF(U42="E",360-W42,W42)))</f>
        <v>0.8</v>
      </c>
      <c r="Y42" s="22">
        <f>RADIANS(X42)</f>
        <v>1.3962634015954637E-2</v>
      </c>
      <c r="Z42" s="64"/>
      <c r="AA42" s="58">
        <f>-M42*COS(Y42)</f>
        <v>-14.970013514256845</v>
      </c>
      <c r="AB42" s="58">
        <f>-M42*SIN(Y42)</f>
        <v>-0.20903440420113495</v>
      </c>
      <c r="AC42" s="64"/>
      <c r="AD42" s="82">
        <f>$AA$40/$M$40*M42</f>
        <v>-2.9677986196569142E-4</v>
      </c>
      <c r="AE42" s="82">
        <f>$AB$40/$M$40*M42</f>
        <v>5.3445244317682308E-4</v>
      </c>
      <c r="AF42" s="22">
        <f t="shared" si="0"/>
        <v>-14.969716734394879</v>
      </c>
      <c r="AG42" s="22">
        <f t="shared" si="0"/>
        <v>-0.20956885664431177</v>
      </c>
      <c r="AH42" s="63"/>
      <c r="AI42" s="38">
        <f>A42</f>
        <v>1</v>
      </c>
      <c r="AJ42" s="82">
        <f t="shared" ref="AJ42:AK44" si="1">AJ41+AF41</f>
        <v>720934.74269574275</v>
      </c>
      <c r="AK42" s="82">
        <f t="shared" si="1"/>
        <v>461683.97731204628</v>
      </c>
      <c r="AL42" s="66"/>
      <c r="AM42" s="9" t="str">
        <f>IF(A43=0,A42&amp;" - 1",A42&amp;" - "&amp;A43)</f>
        <v>1 - 2</v>
      </c>
      <c r="AN42" s="18">
        <f>F42</f>
        <v>14.96999999997206</v>
      </c>
      <c r="AO42" s="18">
        <f>AN42*G42</f>
        <v>3.1437000003078253</v>
      </c>
      <c r="AP42" s="9" t="str">
        <f>D42&amp;","&amp;C42</f>
        <v>461683.94,720934.84</v>
      </c>
    </row>
    <row r="43" spans="1:44">
      <c r="A43" s="20">
        <f>A42+1</f>
        <v>2</v>
      </c>
      <c r="B43" s="44"/>
      <c r="C43" s="60">
        <v>720919.87</v>
      </c>
      <c r="D43" s="60">
        <v>461683.73</v>
      </c>
      <c r="E43" s="79"/>
      <c r="F43" s="72">
        <f>IF(C44=0,C43-$C$42,C43-C44)</f>
        <v>-0.2099999999627471</v>
      </c>
      <c r="G43" s="72">
        <f>IF(D44=0,D43-$D$42,D43-D44)</f>
        <v>20.489999999990687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20.491076106432349</v>
      </c>
      <c r="N43" s="36">
        <f>IF(F43=0,,ATAN(G43/F43))</f>
        <v>-1.5605477837189132</v>
      </c>
      <c r="O43" s="36">
        <f>ABS(DEGREES(N43))</f>
        <v>89.412801735588133</v>
      </c>
      <c r="P43" s="37" t="str">
        <f>TEXT(INT(O43),"00")</f>
        <v>89</v>
      </c>
      <c r="Q43" s="38" t="str">
        <f>TEXT((O43-P43)*60,"00")</f>
        <v>25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25</v>
      </c>
      <c r="U43" s="40" t="str">
        <f>IF(L43="",IF(G43&gt;0,"W","E"),"")</f>
        <v>W</v>
      </c>
      <c r="V43" s="44"/>
      <c r="W43" s="22">
        <f>IF(S43="due",90*(I43+K43),S43+T43/60)</f>
        <v>89.416666666666671</v>
      </c>
      <c r="X43" s="22">
        <f>IF(R43="",W43,IF(R43="N",IF(U43="E",180+W43,180-W43),IF(U43="E",360-W43,W43)))</f>
        <v>90.583333333333329</v>
      </c>
      <c r="Y43" s="22">
        <f>RADIANS(X43)</f>
        <v>1.5809774140981967</v>
      </c>
      <c r="Z43" s="64"/>
      <c r="AA43" s="58">
        <f>-M43*COS(Y43)</f>
        <v>0.2086178307037363</v>
      </c>
      <c r="AB43" s="58">
        <f>-M43*SIN(Y43)</f>
        <v>-20.490014119085306</v>
      </c>
      <c r="AC43" s="64"/>
      <c r="AD43" s="82">
        <f>$AA$40/$M$40*M43</f>
        <v>-4.0619508780577435E-4</v>
      </c>
      <c r="AE43" s="82">
        <f>$AB$40/$M$40*M43</f>
        <v>7.3149153600360101E-4</v>
      </c>
      <c r="AF43" s="22">
        <f t="shared" si="0"/>
        <v>0.20902402579154206</v>
      </c>
      <c r="AG43" s="22">
        <f t="shared" si="0"/>
        <v>-20.49074561062131</v>
      </c>
      <c r="AH43" s="64"/>
      <c r="AI43" s="25">
        <f>A43</f>
        <v>2</v>
      </c>
      <c r="AJ43" s="82">
        <f t="shared" si="1"/>
        <v>720919.77297900838</v>
      </c>
      <c r="AK43" s="82">
        <f t="shared" si="1"/>
        <v>461683.76774318964</v>
      </c>
      <c r="AL43" s="66"/>
      <c r="AM43" s="9" t="str">
        <f>IF(A44=0,A43&amp;" - 1",A43&amp;" - "&amp;A44)</f>
        <v>2 - 3</v>
      </c>
      <c r="AN43" s="18">
        <f>AN42+F42+F43</f>
        <v>29.729999999981374</v>
      </c>
      <c r="AO43" s="18">
        <f>AN43*G43</f>
        <v>609.16769999934149</v>
      </c>
      <c r="AP43" s="9" t="str">
        <f>D43&amp;","&amp;C43</f>
        <v>461683.73,720919.87</v>
      </c>
    </row>
    <row r="44" spans="1:44" s="46" customFormat="1">
      <c r="A44" s="20">
        <f>A43+1</f>
        <v>3</v>
      </c>
      <c r="B44" s="44"/>
      <c r="C44" s="60">
        <v>720920.08</v>
      </c>
      <c r="D44" s="60">
        <v>461663.24</v>
      </c>
      <c r="E44" s="79"/>
      <c r="F44" s="72">
        <f>IF(C45=0,C44-$C$42,C44-C45)</f>
        <v>-14.760000000009313</v>
      </c>
      <c r="G44" s="72">
        <f>IF(D45=0,D44-$D$42,D44-D45)</f>
        <v>-8.0000000016298145E-2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14.760216800585198</v>
      </c>
      <c r="N44" s="22">
        <f>IF(F44=0,,ATAN(G44/F44))</f>
        <v>5.4200011276233535E-3</v>
      </c>
      <c r="O44" s="22">
        <f>ABS(DEGREES(N44))</f>
        <v>0.31054318956896521</v>
      </c>
      <c r="P44" s="24" t="str">
        <f>TEXT(INT(O44),"00")</f>
        <v>00</v>
      </c>
      <c r="Q44" s="25" t="str">
        <f>TEXT((O44-P44)*60,"00")</f>
        <v>19</v>
      </c>
      <c r="R44" s="23" t="str">
        <f>IF(L44="",IF(F44&gt;0,"S","N"),"")</f>
        <v>N</v>
      </c>
      <c r="S44" s="25" t="str">
        <f>IF(L44="",IF(INT(Q44)=60,INT(P44+1),P44),"due")</f>
        <v>00</v>
      </c>
      <c r="T44" s="25" t="str">
        <f>IF(L44="",IF(INT(Q44)=60,"00",Q44),L44)</f>
        <v>19</v>
      </c>
      <c r="U44" s="24" t="str">
        <f>IF(L44="",IF(G44&gt;0,"W","E"),"")</f>
        <v>E</v>
      </c>
      <c r="V44" s="44"/>
      <c r="W44" s="22">
        <f>IF(S44="due",90*(I44+K44),S44+T44/60)</f>
        <v>0.31666666666666665</v>
      </c>
      <c r="X44" s="22">
        <f>IF(R44="",W44,IF(R44="N",IF(U44="E",180+W44,180-W44),IF(U44="E",360-W44,W44)))</f>
        <v>180.31666666666666</v>
      </c>
      <c r="Y44" s="22">
        <f>RADIANS(X44)</f>
        <v>3.1471195295544416</v>
      </c>
      <c r="Z44" s="64"/>
      <c r="AA44" s="58">
        <f>-M44*COS(Y44)</f>
        <v>14.759991365726304</v>
      </c>
      <c r="AB44" s="58">
        <f>-M44*SIN(Y44)</f>
        <v>8.1577472150896432E-2</v>
      </c>
      <c r="AC44" s="64"/>
      <c r="AD44" s="82">
        <f>$AA$40/$M$40*M44</f>
        <v>-2.9259212782211644E-4</v>
      </c>
      <c r="AE44" s="82">
        <f>$AB$40/$M$40*M44</f>
        <v>5.2691101253666943E-4</v>
      </c>
      <c r="AF44" s="22">
        <f>AA44-AD44</f>
        <v>14.760283957854126</v>
      </c>
      <c r="AG44" s="22">
        <f>AB44-AE44</f>
        <v>8.1050561138359761E-2</v>
      </c>
      <c r="AH44" s="64"/>
      <c r="AI44" s="25">
        <f>A44</f>
        <v>3</v>
      </c>
      <c r="AJ44" s="82">
        <f t="shared" si="1"/>
        <v>720919.98200303421</v>
      </c>
      <c r="AK44" s="82">
        <f t="shared" si="1"/>
        <v>461663.27699757903</v>
      </c>
      <c r="AL44" s="66"/>
      <c r="AM44" s="9" t="str">
        <f>IF(A45=0,A44&amp;" - 1",A44&amp;" - "&amp;A45)</f>
        <v>3 - 4</v>
      </c>
      <c r="AN44" s="18">
        <f>AN43+F43+F44</f>
        <v>14.760000000009313</v>
      </c>
      <c r="AO44" s="18">
        <f>AN44*G44</f>
        <v>-1.1808000002413057</v>
      </c>
      <c r="AP44" s="9" t="str">
        <f>D44&amp;","&amp;C44</f>
        <v>461663.24,720920.08</v>
      </c>
    </row>
    <row r="45" spans="1:44" s="46" customFormat="1">
      <c r="A45" s="20">
        <f>A44+1</f>
        <v>4</v>
      </c>
      <c r="B45" s="44"/>
      <c r="C45" s="60">
        <v>720934.84</v>
      </c>
      <c r="D45" s="60">
        <v>461663.32</v>
      </c>
      <c r="E45" s="79"/>
      <c r="F45" s="72">
        <f>IF(C46=0,C45-$C$42,C45-C46)</f>
        <v>0</v>
      </c>
      <c r="G45" s="72">
        <f>IF(D46=0,D45-$D$42,D45-D46)</f>
        <v>-20.619999999995343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>East</v>
      </c>
      <c r="K45" s="76">
        <f>IF(J45="West",1,IF(J45="",0,3))</f>
        <v>3</v>
      </c>
      <c r="L45" s="76" t="str">
        <f>H45&amp;J45</f>
        <v>East</v>
      </c>
      <c r="M45" s="22">
        <f>SQRT(F45^2+G45^2)</f>
        <v>20.619999999995343</v>
      </c>
      <c r="N45" s="22">
        <f>IF(F45=0,,ATAN(G45/F45))</f>
        <v>0</v>
      </c>
      <c r="O45" s="22">
        <f>ABS(DEGREES(N45))</f>
        <v>0</v>
      </c>
      <c r="P45" s="24" t="str">
        <f>TEXT(INT(O45),"00")</f>
        <v>00</v>
      </c>
      <c r="Q45" s="25" t="str">
        <f>TEXT((O45-P45)*60,"00")</f>
        <v>00</v>
      </c>
      <c r="R45" s="23" t="str">
        <f>IF(L45="",IF(F45&gt;0,"S","N"),"")</f>
        <v/>
      </c>
      <c r="S45" s="25" t="str">
        <f>IF(L45="",IF(INT(Q45)=60,INT(P45+1),P45),"due")</f>
        <v>due</v>
      </c>
      <c r="T45" s="25" t="str">
        <f>IF(L45="",IF(INT(Q45)=60,"00",Q45),L45)</f>
        <v>East</v>
      </c>
      <c r="U45" s="24" t="str">
        <f>IF(L45="",IF(G45&gt;0,"W","E"),"")</f>
        <v/>
      </c>
      <c r="V45" s="44"/>
      <c r="W45" s="22">
        <f>IF(S45="due",90*(I45+K45),S45+T45/60)</f>
        <v>270</v>
      </c>
      <c r="X45" s="22">
        <f>IF(R45="",W45,IF(R45="N",IF(U45="E",180+W45,180-W45),IF(U45="E",360-W45,W45)))</f>
        <v>270</v>
      </c>
      <c r="Y45" s="22">
        <f>RADIANS(X45)</f>
        <v>4.7123889803846897</v>
      </c>
      <c r="Z45" s="64"/>
      <c r="AA45" s="58">
        <f>-M45*COS(Y45)</f>
        <v>3.7893841710315059E-15</v>
      </c>
      <c r="AB45" s="58">
        <f>-M45*SIN(Y45)</f>
        <v>20.619999999995343</v>
      </c>
      <c r="AC45" s="64"/>
      <c r="AD45" s="82">
        <f>$AA$40/$M$40*M45</f>
        <v>-4.0875074920657524E-4</v>
      </c>
      <c r="AE45" s="82">
        <f>$AB$40/$M$40*M45</f>
        <v>7.3609386808416732E-4</v>
      </c>
      <c r="AF45" s="22">
        <f>AA45-AD45</f>
        <v>4.0875074921036463E-4</v>
      </c>
      <c r="AG45" s="22">
        <f>AB45-AE45</f>
        <v>20.619263906127259</v>
      </c>
      <c r="AH45" s="64"/>
      <c r="AI45" s="25">
        <f>A45</f>
        <v>4</v>
      </c>
      <c r="AJ45" s="82">
        <f t="shared" ref="AJ45" si="2">AJ44+AF44</f>
        <v>720934.74228699203</v>
      </c>
      <c r="AK45" s="82">
        <f t="shared" ref="AK45" si="3">AK44+AG44</f>
        <v>461663.35804814019</v>
      </c>
      <c r="AL45" s="66"/>
      <c r="AM45" s="9" t="str">
        <f>IF(A46=0,A45&amp;" - 1",A45&amp;" - "&amp;A46)</f>
        <v>4 - 1</v>
      </c>
      <c r="AN45" s="18">
        <f>AN44+F44+F45</f>
        <v>0</v>
      </c>
      <c r="AO45" s="18">
        <f>AN45*G45</f>
        <v>0</v>
      </c>
      <c r="AP45" s="9" t="str">
        <f>D45&amp;","&amp;C45</f>
        <v>461663.32,720934.84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94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564.92779999935033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282.46389999967516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1.3403627513758824E-3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51011.068643264902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51000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51000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68.373336317310546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1.2421622392304599E-3</v>
      </c>
      <c r="AB40" s="91">
        <f>SUM(AB42:AB65536)</f>
        <v>-5.0359237157238113E-4</v>
      </c>
      <c r="AC40" s="91"/>
      <c r="AD40" s="91">
        <f>SUM(AD42:AD65536)</f>
        <v>1.2421622392304601E-3</v>
      </c>
      <c r="AE40" s="91">
        <f>SUM(AE42:AE65536)</f>
        <v>-5.0359237157238113E-4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720848.44584555714</v>
      </c>
      <c r="AK40" s="92">
        <f>AK44+AG44</f>
        <v>461661.30092722276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378.70999999996275</v>
      </c>
      <c r="G41" s="72">
        <f>IF(D42=0,D41-$D$41,D41-D42)</f>
        <v>769.07999999995809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857.26618415746884</v>
      </c>
      <c r="N41" s="36">
        <f>IF(F41=0,,ATAN(G41/F41))</f>
        <v>1.1132314757240647</v>
      </c>
      <c r="O41" s="36">
        <f>ABS(DEGREES(N41))</f>
        <v>63.783465180109268</v>
      </c>
      <c r="P41" s="37" t="str">
        <f>TEXT(INT(O41),"00")</f>
        <v>63</v>
      </c>
      <c r="Q41" s="38" t="str">
        <f>TEXT((O41-P41)*60,"00")</f>
        <v>47</v>
      </c>
      <c r="R41" s="39" t="str">
        <f>IF(L41="",IF(F41&gt;0,"S","N"),"")</f>
        <v>S</v>
      </c>
      <c r="S41" s="25" t="str">
        <f>IF(L41="",IF(INT(Q41)=60,INT(P41+1),P41),"due")</f>
        <v>63</v>
      </c>
      <c r="T41" s="38" t="str">
        <f>IF(L41="",IF(INT(Q41)=60,"00",Q41),L41)</f>
        <v>47</v>
      </c>
      <c r="U41" s="40" t="str">
        <f>IF(L41="",IF(G41&gt;0,"W","E"),"")</f>
        <v>W</v>
      </c>
      <c r="V41" s="41"/>
      <c r="W41" s="22">
        <f>IF(S41="due",90*(I41+K41),S41+T41/60)</f>
        <v>63.783333333333331</v>
      </c>
      <c r="X41" s="22">
        <f>IF(R41="",W41,IF(R41="N",IF(U41="E",180+W41,180-W41),IF(U41="E",360-W41,W41)))</f>
        <v>63.783333333333331</v>
      </c>
      <c r="Y41" s="22">
        <f>RADIANS(X41)</f>
        <v>1.1132291745637164</v>
      </c>
      <c r="Z41" s="64"/>
      <c r="AA41" s="58">
        <f>-M41*COS(Y41)</f>
        <v>-378.71176977536061</v>
      </c>
      <c r="AB41" s="58">
        <f>-M41*SIN(Y41)</f>
        <v>-769.07912852548634</v>
      </c>
      <c r="AC41" s="64"/>
      <c r="AD41" s="22">
        <v>0</v>
      </c>
      <c r="AE41" s="22">
        <v>0</v>
      </c>
      <c r="AF41" s="22">
        <f t="shared" ref="AF41:AG43" si="0">AA41-AD41</f>
        <v>-378.71176977536061</v>
      </c>
      <c r="AG41" s="22">
        <f t="shared" si="0"/>
        <v>-769.07912852548634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720849.91</v>
      </c>
      <c r="D42" s="60">
        <v>461681.14</v>
      </c>
      <c r="E42" s="79"/>
      <c r="F42" s="72">
        <f>IF(C43=0,C42-$C$42,C42-C43)</f>
        <v>14.930000000051223</v>
      </c>
      <c r="G42" s="72">
        <f>IF(D43=0,D42-$D$42,D42-D43)</f>
        <v>0.6000000000349246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14.942051398705983</v>
      </c>
      <c r="N42" s="36">
        <f>IF(F42=0,,ATAN(G42/F42))</f>
        <v>4.0165927995307153E-2</v>
      </c>
      <c r="O42" s="36">
        <f>ABS(DEGREES(N42))</f>
        <v>2.3013381543574591</v>
      </c>
      <c r="P42" s="37" t="str">
        <f>TEXT(INT(O42),"00")</f>
        <v>02</v>
      </c>
      <c r="Q42" s="38" t="str">
        <f>TEXT((O42-P42)*60,"00")</f>
        <v>18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18</v>
      </c>
      <c r="U42" s="40" t="str">
        <f>IF(L42="",IF(G42&gt;0,"W","E"),"")</f>
        <v>W</v>
      </c>
      <c r="V42" s="44"/>
      <c r="W42" s="22">
        <f>IF(S42="due",90*(I42+K42),S42+T42/60)</f>
        <v>2.2999999999999998</v>
      </c>
      <c r="X42" s="22">
        <f>IF(R42="",W42,IF(R42="N",IF(U42="E",180+W42,180-W42),IF(U42="E",360-W42,W42)))</f>
        <v>2.2999999999999998</v>
      </c>
      <c r="Y42" s="22">
        <f>RADIANS(X42)</f>
        <v>4.014257279586958E-2</v>
      </c>
      <c r="Z42" s="64"/>
      <c r="AA42" s="58">
        <f>-M42*COS(Y42)</f>
        <v>-14.930014009098986</v>
      </c>
      <c r="AB42" s="58">
        <f>-M42*SIN(Y42)</f>
        <v>-0.59965130674371248</v>
      </c>
      <c r="AC42" s="64"/>
      <c r="AD42" s="82">
        <f>$AA$40/$M$40*M42</f>
        <v>2.7145745730436404E-4</v>
      </c>
      <c r="AE42" s="82">
        <f>$AB$40/$M$40*M42</f>
        <v>-1.100531801623622E-4</v>
      </c>
      <c r="AF42" s="22">
        <f t="shared" si="0"/>
        <v>-14.93028546655629</v>
      </c>
      <c r="AG42" s="22">
        <f t="shared" si="0"/>
        <v>-0.59954125356355015</v>
      </c>
      <c r="AH42" s="63"/>
      <c r="AI42" s="38">
        <f>A42</f>
        <v>1</v>
      </c>
      <c r="AJ42" s="82">
        <f t="shared" ref="AJ42:AK44" si="1">AJ41+AF41</f>
        <v>720849.90823022462</v>
      </c>
      <c r="AK42" s="82">
        <f t="shared" si="1"/>
        <v>461681.14087147446</v>
      </c>
      <c r="AL42" s="66"/>
      <c r="AM42" s="9" t="str">
        <f>IF(A43=0,A42&amp;" - 1",A42&amp;" - "&amp;A43)</f>
        <v>1 - 2</v>
      </c>
      <c r="AN42" s="18">
        <f>F42</f>
        <v>14.930000000051223</v>
      </c>
      <c r="AO42" s="18">
        <f>AN42*G42</f>
        <v>8.9580000005521576</v>
      </c>
      <c r="AP42" s="9" t="str">
        <f>D42&amp;","&amp;C42</f>
        <v>461681.14,720849.91</v>
      </c>
    </row>
    <row r="43" spans="1:44">
      <c r="A43" s="20">
        <f>A42+1</f>
        <v>2</v>
      </c>
      <c r="B43" s="44"/>
      <c r="C43" s="60">
        <v>720834.98</v>
      </c>
      <c r="D43" s="60">
        <v>461680.54</v>
      </c>
      <c r="E43" s="79"/>
      <c r="F43" s="72">
        <f>IF(C44=0,C43-$C$42,C43-C44)</f>
        <v>-6.0000000055879354E-2</v>
      </c>
      <c r="G43" s="72">
        <f>IF(D44=0,D43-$D$42,D43-D44)</f>
        <v>20.099999999976717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20.100089552016197</v>
      </c>
      <c r="N43" s="36">
        <f>IF(F43=0,,ATAN(G43/F43))</f>
        <v>-1.5678112610315389</v>
      </c>
      <c r="O43" s="36">
        <f>ABS(DEGREES(N43))</f>
        <v>89.828968330190605</v>
      </c>
      <c r="P43" s="37" t="str">
        <f>TEXT(INT(O43),"00")</f>
        <v>89</v>
      </c>
      <c r="Q43" s="38" t="str">
        <f>TEXT((O43-P43)*60,"00")</f>
        <v>50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50</v>
      </c>
      <c r="U43" s="40" t="str">
        <f>IF(L43="",IF(G43&gt;0,"W","E"),"")</f>
        <v>W</v>
      </c>
      <c r="V43" s="44"/>
      <c r="W43" s="22">
        <f>IF(S43="due",90*(I43+K43),S43+T43/60)</f>
        <v>89.833333333333329</v>
      </c>
      <c r="X43" s="22">
        <f>IF(R43="",W43,IF(R43="N",IF(U43="E",180+W43,180-W43),IF(U43="E",360-W43,W43)))</f>
        <v>90.166666666666671</v>
      </c>
      <c r="Y43" s="22">
        <f>RADIANS(X43)</f>
        <v>1.573705208881554</v>
      </c>
      <c r="Z43" s="64"/>
      <c r="AA43" s="58">
        <f>-M43*COS(Y43)</f>
        <v>5.8468707981565816E-2</v>
      </c>
      <c r="AB43" s="58">
        <f>-M43*SIN(Y43)</f>
        <v>-20.100004512667596</v>
      </c>
      <c r="AC43" s="64"/>
      <c r="AD43" s="82">
        <f>$AA$40/$M$40*M43</f>
        <v>3.6516533478481145E-4</v>
      </c>
      <c r="AE43" s="82">
        <f>$AB$40/$M$40*M43</f>
        <v>-1.4804384737555006E-4</v>
      </c>
      <c r="AF43" s="22">
        <f t="shared" si="0"/>
        <v>5.8103542646781005E-2</v>
      </c>
      <c r="AG43" s="22">
        <f t="shared" si="0"/>
        <v>-20.099856468820221</v>
      </c>
      <c r="AH43" s="64"/>
      <c r="AI43" s="25">
        <f>A43</f>
        <v>2</v>
      </c>
      <c r="AJ43" s="82">
        <f t="shared" si="1"/>
        <v>720834.97794475802</v>
      </c>
      <c r="AK43" s="82">
        <f t="shared" si="1"/>
        <v>461680.54133022088</v>
      </c>
      <c r="AL43" s="66"/>
      <c r="AM43" s="9" t="str">
        <f>IF(A44=0,A43&amp;" - 1",A43&amp;" - "&amp;A44)</f>
        <v>2 - 3</v>
      </c>
      <c r="AN43" s="18">
        <f>AN42+F42+F43</f>
        <v>29.800000000046566</v>
      </c>
      <c r="AO43" s="18">
        <f>AN43*G43</f>
        <v>598.98000000024217</v>
      </c>
      <c r="AP43" s="9" t="str">
        <f>D43&amp;","&amp;C43</f>
        <v>461680.54,720834.98</v>
      </c>
    </row>
    <row r="44" spans="1:44" s="46" customFormat="1">
      <c r="A44" s="20">
        <f>A43+1</f>
        <v>3</v>
      </c>
      <c r="B44" s="44"/>
      <c r="C44" s="60">
        <v>720835.04</v>
      </c>
      <c r="D44" s="60">
        <v>461660.44</v>
      </c>
      <c r="E44" s="79"/>
      <c r="F44" s="72">
        <f>IF(C45=0,C44-$C$42,C44-C45)</f>
        <v>-13.409999999916181</v>
      </c>
      <c r="G44" s="72">
        <f>IF(D45=0,D44-$D$42,D44-D45)</f>
        <v>-0.85999999998603016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13.437548139364113</v>
      </c>
      <c r="N44" s="22">
        <f>IF(F44=0,,ATAN(G44/F44))</f>
        <v>6.4043541645253013E-2</v>
      </c>
      <c r="O44" s="22">
        <f>ABS(DEGREES(N44))</f>
        <v>3.6694246413433222</v>
      </c>
      <c r="P44" s="24" t="str">
        <f>TEXT(INT(O44),"00")</f>
        <v>03</v>
      </c>
      <c r="Q44" s="25" t="str">
        <f>TEXT((O44-P44)*60,"00")</f>
        <v>40</v>
      </c>
      <c r="R44" s="23" t="str">
        <f>IF(L44="",IF(F44&gt;0,"S","N"),"")</f>
        <v>N</v>
      </c>
      <c r="S44" s="25" t="str">
        <f>IF(L44="",IF(INT(Q44)=60,INT(P44+1),P44),"due")</f>
        <v>03</v>
      </c>
      <c r="T44" s="25" t="str">
        <f>IF(L44="",IF(INT(Q44)=60,"00",Q44),L44)</f>
        <v>40</v>
      </c>
      <c r="U44" s="24" t="str">
        <f>IF(L44="",IF(G44&gt;0,"W","E"),"")</f>
        <v>E</v>
      </c>
      <c r="V44" s="44"/>
      <c r="W44" s="22">
        <f>IF(S44="due",90*(I44+K44),S44+T44/60)</f>
        <v>3.6666666666666665</v>
      </c>
      <c r="X44" s="22">
        <f>IF(R44="",W44,IF(R44="N",IF(U44="E",180+W44,180-W44),IF(U44="E",360-W44,W44)))</f>
        <v>183.66666666666666</v>
      </c>
      <c r="Y44" s="22">
        <f>RADIANS(X44)</f>
        <v>3.2055880594962516</v>
      </c>
      <c r="Z44" s="64"/>
      <c r="AA44" s="58">
        <f>-M44*COS(Y44)</f>
        <v>13.410041381115711</v>
      </c>
      <c r="AB44" s="58">
        <f>-M44*SIN(Y44)</f>
        <v>0.85935449873271563</v>
      </c>
      <c r="AC44" s="64"/>
      <c r="AD44" s="82">
        <f>$AA$40/$M$40*M44</f>
        <v>2.4412462204705516E-4</v>
      </c>
      <c r="AE44" s="82">
        <f>$AB$40/$M$40*M44</f>
        <v>-9.8972013069766664E-5</v>
      </c>
      <c r="AF44" s="22">
        <f>AA44-AD44</f>
        <v>13.409797256493665</v>
      </c>
      <c r="AG44" s="22">
        <f>AB44-AE44</f>
        <v>0.85945347074578538</v>
      </c>
      <c r="AH44" s="64"/>
      <c r="AI44" s="25">
        <f>A44</f>
        <v>3</v>
      </c>
      <c r="AJ44" s="82">
        <f t="shared" si="1"/>
        <v>720835.03604830068</v>
      </c>
      <c r="AK44" s="82">
        <f t="shared" si="1"/>
        <v>461660.44147375203</v>
      </c>
      <c r="AL44" s="66"/>
      <c r="AM44" s="9" t="str">
        <f>IF(A45=0,A44&amp;" - 1",A44&amp;" - "&amp;A45)</f>
        <v>3 - 4</v>
      </c>
      <c r="AN44" s="18">
        <f>AN43+F43+F44</f>
        <v>16.330000000074506</v>
      </c>
      <c r="AO44" s="18">
        <f>AN44*G44</f>
        <v>-14.043799999835947</v>
      </c>
      <c r="AP44" s="9" t="str">
        <f>D44&amp;","&amp;C44</f>
        <v>461660.44,720835.04</v>
      </c>
    </row>
    <row r="45" spans="1:44" s="46" customFormat="1">
      <c r="A45" s="20">
        <f>A44+1</f>
        <v>4</v>
      </c>
      <c r="B45" s="44"/>
      <c r="C45" s="60">
        <v>720848.45</v>
      </c>
      <c r="D45" s="60">
        <v>461661.3</v>
      </c>
      <c r="E45" s="79"/>
      <c r="F45" s="72">
        <f>IF(C46=0,C45-$C$42,C45-C46)</f>
        <v>-1.4600000000791624</v>
      </c>
      <c r="G45" s="72">
        <f>IF(D46=0,D45-$D$42,D45-D46)</f>
        <v>-19.840000000025611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19.89364722722426</v>
      </c>
      <c r="N45" s="22">
        <f>IF(F45=0,,ATAN(G45/F45))</f>
        <v>1.4973400221070963</v>
      </c>
      <c r="O45" s="22">
        <f>ABS(DEGREES(N45))</f>
        <v>85.791263762762</v>
      </c>
      <c r="P45" s="24" t="str">
        <f>TEXT(INT(O45),"00")</f>
        <v>85</v>
      </c>
      <c r="Q45" s="25" t="str">
        <f>TEXT((O45-P45)*60,"00")</f>
        <v>47</v>
      </c>
      <c r="R45" s="23" t="str">
        <f>IF(L45="",IF(F45&gt;0,"S","N"),"")</f>
        <v>N</v>
      </c>
      <c r="S45" s="25" t="str">
        <f>IF(L45="",IF(INT(Q45)=60,INT(P45+1),P45),"due")</f>
        <v>85</v>
      </c>
      <c r="T45" s="25" t="str">
        <f>IF(L45="",IF(INT(Q45)=60,"00",Q45),L45)</f>
        <v>47</v>
      </c>
      <c r="U45" s="24" t="str">
        <f>IF(L45="",IF(G45&gt;0,"W","E"),"")</f>
        <v>E</v>
      </c>
      <c r="V45" s="44"/>
      <c r="W45" s="22">
        <f>IF(S45="due",90*(I45+K45),S45+T45/60)</f>
        <v>85.783333333333331</v>
      </c>
      <c r="X45" s="22">
        <f>IF(R45="",W45,IF(R45="N",IF(U45="E",180+W45,180-W45),IF(U45="E",360-W45,W45)))</f>
        <v>265.7833333333333</v>
      </c>
      <c r="Y45" s="22">
        <f>RADIANS(X45)</f>
        <v>4.6387942635922617</v>
      </c>
      <c r="Z45" s="64"/>
      <c r="AA45" s="58">
        <f>-M45*COS(Y45)</f>
        <v>1.4627460822409395</v>
      </c>
      <c r="AB45" s="58">
        <f>-M45*SIN(Y45)</f>
        <v>19.839797728307019</v>
      </c>
      <c r="AC45" s="64"/>
      <c r="AD45" s="82">
        <f>$AA$40/$M$40*M45</f>
        <v>3.6141482509422949E-4</v>
      </c>
      <c r="AE45" s="82">
        <f>$AB$40/$M$40*M45</f>
        <v>-1.4652333096470225E-4</v>
      </c>
      <c r="AF45" s="22">
        <f>AA45-AD45</f>
        <v>1.4623846674158452</v>
      </c>
      <c r="AG45" s="22">
        <f>AB45-AE45</f>
        <v>19.839944251637984</v>
      </c>
      <c r="AH45" s="64"/>
      <c r="AI45" s="25">
        <f>A45</f>
        <v>4</v>
      </c>
      <c r="AJ45" s="82">
        <f t="shared" ref="AJ45" si="2">AJ44+AF44</f>
        <v>720848.44584555714</v>
      </c>
      <c r="AK45" s="82">
        <f t="shared" ref="AK45" si="3">AK44+AG44</f>
        <v>461661.30092722276</v>
      </c>
      <c r="AL45" s="66"/>
      <c r="AM45" s="9" t="str">
        <f>IF(A46=0,A45&amp;" - 1",A45&amp;" - "&amp;A46)</f>
        <v>4 - 1</v>
      </c>
      <c r="AN45" s="18">
        <f>AN44+F44+F45</f>
        <v>1.4600000000791624</v>
      </c>
      <c r="AO45" s="18">
        <f>AN45*G45</f>
        <v>-28.966400001607976</v>
      </c>
      <c r="AP45" s="9" t="str">
        <f>D45&amp;","&amp;C45</f>
        <v>461661.3,720848.45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618.02549999911037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309.01274999955518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1.3432899464489825E-3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52918.818881102692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53000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53000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71.085317380939841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-8.9978588042249896E-4</v>
      </c>
      <c r="AB40" s="91">
        <f>SUM(AB42:AB65536)</f>
        <v>-9.9740325326480583E-4</v>
      </c>
      <c r="AC40" s="91"/>
      <c r="AD40" s="91">
        <f>SUM(AD42:AD65536)</f>
        <v>-8.9978588042249885E-4</v>
      </c>
      <c r="AE40" s="91">
        <f>SUM(AE42:AE65536)</f>
        <v>-9.9740325326480583E-4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720919.78348340048</v>
      </c>
      <c r="AK40" s="92">
        <f>AK44+AG44</f>
        <v>461683.76821436995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323.81999999994878</v>
      </c>
      <c r="G41" s="72">
        <f>IF(D42=0,D41-$D$41,D41-D42)</f>
        <v>766.82999999995809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832.39872735360586</v>
      </c>
      <c r="N41" s="36">
        <f>IF(F41=0,,ATAN(G41/F41))</f>
        <v>1.1712284470684304</v>
      </c>
      <c r="O41" s="36">
        <f>ABS(DEGREES(N41))</f>
        <v>67.106446862682603</v>
      </c>
      <c r="P41" s="37" t="str">
        <f>TEXT(INT(O41),"00")</f>
        <v>67</v>
      </c>
      <c r="Q41" s="38" t="str">
        <f>TEXT((O41-P41)*60,"00")</f>
        <v>06</v>
      </c>
      <c r="R41" s="39" t="str">
        <f>IF(L41="",IF(F41&gt;0,"S","N"),"")</f>
        <v>S</v>
      </c>
      <c r="S41" s="25" t="str">
        <f>IF(L41="",IF(INT(Q41)=60,INT(P41+1),P41),"due")</f>
        <v>67</v>
      </c>
      <c r="T41" s="38" t="str">
        <f>IF(L41="",IF(INT(Q41)=60,"00",Q41),L41)</f>
        <v>06</v>
      </c>
      <c r="U41" s="40" t="str">
        <f>IF(L41="",IF(G41&gt;0,"W","E"),"")</f>
        <v>W</v>
      </c>
      <c r="V41" s="41"/>
      <c r="W41" s="22">
        <f>IF(S41="due",90*(I41+K41),S41+T41/60)</f>
        <v>67.099999999999994</v>
      </c>
      <c r="X41" s="22">
        <f>IF(R41="",W41,IF(R41="N",IF(U41="E",180+W41,180-W41),IF(U41="E",360-W41,W41)))</f>
        <v>67.099999999999994</v>
      </c>
      <c r="Y41" s="22">
        <f>RADIANS(X41)</f>
        <v>1.1711159280881951</v>
      </c>
      <c r="Z41" s="64"/>
      <c r="AA41" s="58">
        <f>-M41*COS(Y41)</f>
        <v>-323.90628087951569</v>
      </c>
      <c r="AB41" s="58">
        <f>-M41*SIN(Y41)</f>
        <v>-766.79355924962158</v>
      </c>
      <c r="AC41" s="64"/>
      <c r="AD41" s="22">
        <v>0</v>
      </c>
      <c r="AE41" s="22">
        <v>0</v>
      </c>
      <c r="AF41" s="22">
        <f t="shared" ref="AF41:AG43" si="0">AA41-AD41</f>
        <v>-323.90628087951569</v>
      </c>
      <c r="AG41" s="22">
        <f t="shared" si="0"/>
        <v>-766.79355924962158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720904.8</v>
      </c>
      <c r="D42" s="60">
        <v>461683.39</v>
      </c>
      <c r="E42" s="79"/>
      <c r="F42" s="72">
        <f>IF(C43=0,C42-$C$42,C42-C43)</f>
        <v>-1.999999990221113E-2</v>
      </c>
      <c r="G42" s="72">
        <f>IF(D43=0,D42-$D$42,D42-D43)</f>
        <v>20.260000000009313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20.260009871675123</v>
      </c>
      <c r="N42" s="36">
        <f>IF(F42=0,,ATAN(G42/F42))</f>
        <v>-1.5698091602891933</v>
      </c>
      <c r="O42" s="36">
        <f>ABS(DEGREES(N42))</f>
        <v>89.943439525546523</v>
      </c>
      <c r="P42" s="37" t="str">
        <f>TEXT(INT(O42),"00")</f>
        <v>89</v>
      </c>
      <c r="Q42" s="38" t="str">
        <f>TEXT((O42-P42)*60,"00")</f>
        <v>57</v>
      </c>
      <c r="R42" s="39" t="str">
        <f>IF(L42="",IF(F42&gt;0,"S","N"),"")</f>
        <v>N</v>
      </c>
      <c r="S42" s="25" t="str">
        <f>IF(L42="",IF(INT(Q42)=60,INT(P42+1),P42),"due")</f>
        <v>89</v>
      </c>
      <c r="T42" s="38" t="str">
        <f>IF(L42="",IF(INT(Q42)=60,"00",Q42),L42)</f>
        <v>57</v>
      </c>
      <c r="U42" s="40" t="str">
        <f>IF(L42="",IF(G42&gt;0,"W","E"),"")</f>
        <v>W</v>
      </c>
      <c r="V42" s="44"/>
      <c r="W42" s="22">
        <f>IF(S42="due",90*(I42+K42),S42+T42/60)</f>
        <v>89.95</v>
      </c>
      <c r="X42" s="22">
        <f>IF(R42="",W42,IF(R42="N",IF(U42="E",180+W42,180-W42),IF(U42="E",360-W42,W42)))</f>
        <v>90.05</v>
      </c>
      <c r="Y42" s="22">
        <f>RADIANS(X42)</f>
        <v>1.5716689914208937</v>
      </c>
      <c r="Z42" s="64"/>
      <c r="AA42" s="58">
        <f>-M42*COS(Y42)</f>
        <v>1.7680191693322373E-2</v>
      </c>
      <c r="AB42" s="58">
        <f>-M42*SIN(Y42)</f>
        <v>-20.260002157235697</v>
      </c>
      <c r="AC42" s="64"/>
      <c r="AD42" s="82">
        <f>$AA$40/$M$40*M42</f>
        <v>-2.5644776574693405E-4</v>
      </c>
      <c r="AE42" s="82">
        <f>$AB$40/$M$40*M42</f>
        <v>-2.8426967061138952E-4</v>
      </c>
      <c r="AF42" s="22">
        <f t="shared" si="0"/>
        <v>1.7936639459069308E-2</v>
      </c>
      <c r="AG42" s="22">
        <f t="shared" si="0"/>
        <v>-20.259717887565085</v>
      </c>
      <c r="AH42" s="63"/>
      <c r="AI42" s="38">
        <f>A42</f>
        <v>1</v>
      </c>
      <c r="AJ42" s="82">
        <f t="shared" ref="AJ42:AK44" si="1">AJ41+AF41</f>
        <v>720904.71371912048</v>
      </c>
      <c r="AK42" s="82">
        <f t="shared" si="1"/>
        <v>461683.42644075037</v>
      </c>
      <c r="AL42" s="66"/>
      <c r="AM42" s="9" t="str">
        <f>IF(A43=0,A42&amp;" - 1",A42&amp;" - "&amp;A43)</f>
        <v>1 - 2</v>
      </c>
      <c r="AN42" s="18">
        <f>F42</f>
        <v>-1.999999990221113E-2</v>
      </c>
      <c r="AO42" s="18">
        <f>AN42*G42</f>
        <v>-0.40519999801898376</v>
      </c>
      <c r="AP42" s="9" t="str">
        <f>D42&amp;","&amp;C42</f>
        <v>461683.39,720904.8</v>
      </c>
    </row>
    <row r="43" spans="1:44">
      <c r="A43" s="20">
        <f>A42+1</f>
        <v>2</v>
      </c>
      <c r="B43" s="44"/>
      <c r="C43" s="60">
        <v>720904.82</v>
      </c>
      <c r="D43" s="60">
        <v>461663.13</v>
      </c>
      <c r="E43" s="79"/>
      <c r="F43" s="72">
        <f>IF(C44=0,C43-$C$42,C43-C44)</f>
        <v>-15.260000000009313</v>
      </c>
      <c r="G43" s="72">
        <f>IF(D44=0,D43-$D$42,D43-D44)</f>
        <v>-0.10999999998603016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15.260396456196057</v>
      </c>
      <c r="N43" s="36">
        <f>IF(F43=0,,ATAN(G43/F43))</f>
        <v>7.2082630939676734E-3</v>
      </c>
      <c r="O43" s="36">
        <f>ABS(DEGREES(N43))</f>
        <v>0.41300305290426043</v>
      </c>
      <c r="P43" s="37" t="str">
        <f>TEXT(INT(O43),"00")</f>
        <v>00</v>
      </c>
      <c r="Q43" s="38" t="str">
        <f>TEXT((O43-P43)*60,"00")</f>
        <v>25</v>
      </c>
      <c r="R43" s="39" t="str">
        <f>IF(L43="",IF(F43&gt;0,"S","N"),"")</f>
        <v>N</v>
      </c>
      <c r="S43" s="25" t="str">
        <f>IF(L43="",IF(INT(Q43)=60,INT(P43+1),P43),"due")</f>
        <v>00</v>
      </c>
      <c r="T43" s="38" t="str">
        <f>IF(L43="",IF(INT(Q43)=60,"00",Q43),L43)</f>
        <v>25</v>
      </c>
      <c r="U43" s="40" t="str">
        <f>IF(L43="",IF(G43&gt;0,"W","E"),"")</f>
        <v>E</v>
      </c>
      <c r="V43" s="44"/>
      <c r="W43" s="22">
        <f>IF(S43="due",90*(I43+K43),S43+T43/60)</f>
        <v>0.41666666666666669</v>
      </c>
      <c r="X43" s="22">
        <f>IF(R43="",W43,IF(R43="N",IF(U43="E",180+W43,180-W43),IF(U43="E",360-W43,W43)))</f>
        <v>180.41666666666666</v>
      </c>
      <c r="Y43" s="22">
        <f>RADIANS(X43)</f>
        <v>3.1488648588064359</v>
      </c>
      <c r="Z43" s="64"/>
      <c r="AA43" s="58">
        <f>-M43*COS(Y43)</f>
        <v>15.259992935179843</v>
      </c>
      <c r="AB43" s="58">
        <f>-M43*SIN(Y43)</f>
        <v>0.1109757565525127</v>
      </c>
      <c r="AC43" s="64"/>
      <c r="AD43" s="82">
        <f>$AA$40/$M$40*M43</f>
        <v>-1.9316350783595826E-4</v>
      </c>
      <c r="AE43" s="82">
        <f>$AB$40/$M$40*M43</f>
        <v>-2.141197315045233E-4</v>
      </c>
      <c r="AF43" s="22">
        <f t="shared" si="0"/>
        <v>15.260186098687679</v>
      </c>
      <c r="AG43" s="22">
        <f t="shared" si="0"/>
        <v>0.11118987628401722</v>
      </c>
      <c r="AH43" s="64"/>
      <c r="AI43" s="25">
        <f>A43</f>
        <v>2</v>
      </c>
      <c r="AJ43" s="82">
        <f t="shared" si="1"/>
        <v>720904.73165575997</v>
      </c>
      <c r="AK43" s="82">
        <f t="shared" si="1"/>
        <v>461663.16672286281</v>
      </c>
      <c r="AL43" s="66"/>
      <c r="AM43" s="9" t="str">
        <f>IF(A44=0,A43&amp;" - 1",A43&amp;" - "&amp;A44)</f>
        <v>2 - 3</v>
      </c>
      <c r="AN43" s="18">
        <f>AN42+F42+F43</f>
        <v>-15.299999999813735</v>
      </c>
      <c r="AO43" s="18">
        <f>AN43*G43</f>
        <v>1.6829999997657723</v>
      </c>
      <c r="AP43" s="9" t="str">
        <f>D43&amp;","&amp;C43</f>
        <v>461663.13,720904.82</v>
      </c>
    </row>
    <row r="44" spans="1:44" s="46" customFormat="1">
      <c r="A44" s="20">
        <f>A43+1</f>
        <v>3</v>
      </c>
      <c r="B44" s="44"/>
      <c r="C44" s="60">
        <v>720920.08</v>
      </c>
      <c r="D44" s="60">
        <v>461663.24</v>
      </c>
      <c r="E44" s="79"/>
      <c r="F44" s="72">
        <f>IF(C45=0,C44-$C$42,C44-C45)</f>
        <v>0.2099999999627471</v>
      </c>
      <c r="G44" s="72">
        <f>IF(D45=0,D44-$D$42,D44-D45)</f>
        <v>-20.489999999990687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20.491076106432349</v>
      </c>
      <c r="N44" s="22">
        <f>IF(F44=0,,ATAN(G44/F44))</f>
        <v>-1.5605477837189132</v>
      </c>
      <c r="O44" s="22">
        <f>ABS(DEGREES(N44))</f>
        <v>89.412801735588133</v>
      </c>
      <c r="P44" s="24" t="str">
        <f>TEXT(INT(O44),"00")</f>
        <v>89</v>
      </c>
      <c r="Q44" s="25" t="str">
        <f>TEXT((O44-P44)*60,"00")</f>
        <v>25</v>
      </c>
      <c r="R44" s="23" t="str">
        <f>IF(L44="",IF(F44&gt;0,"S","N"),"")</f>
        <v>S</v>
      </c>
      <c r="S44" s="25" t="str">
        <f>IF(L44="",IF(INT(Q44)=60,INT(P44+1),P44),"due")</f>
        <v>89</v>
      </c>
      <c r="T44" s="25" t="str">
        <f>IF(L44="",IF(INT(Q44)=60,"00",Q44),L44)</f>
        <v>25</v>
      </c>
      <c r="U44" s="24" t="str">
        <f>IF(L44="",IF(G44&gt;0,"W","E"),"")</f>
        <v>E</v>
      </c>
      <c r="V44" s="44"/>
      <c r="W44" s="22">
        <f>IF(S44="due",90*(I44+K44),S44+T44/60)</f>
        <v>89.416666666666671</v>
      </c>
      <c r="X44" s="22">
        <f>IF(R44="",W44,IF(R44="N",IF(U44="E",180+W44,180-W44),IF(U44="E",360-W44,W44)))</f>
        <v>270.58333333333331</v>
      </c>
      <c r="Y44" s="22">
        <f>RADIANS(X44)</f>
        <v>4.7225700676879896</v>
      </c>
      <c r="Z44" s="64"/>
      <c r="AA44" s="58">
        <f>-M44*COS(Y44)</f>
        <v>-0.20861783070372925</v>
      </c>
      <c r="AB44" s="58">
        <f>-M44*SIN(Y44)</f>
        <v>20.490014119085306</v>
      </c>
      <c r="AC44" s="64"/>
      <c r="AD44" s="82">
        <f>$AA$40/$M$40*M44</f>
        <v>-2.593725629221759E-4</v>
      </c>
      <c r="AE44" s="82">
        <f>$AB$40/$M$40*M44</f>
        <v>-2.8751177774065021E-4</v>
      </c>
      <c r="AF44" s="22">
        <f>AA44-AD44</f>
        <v>-0.20835845814080706</v>
      </c>
      <c r="AG44" s="22">
        <f>AB44-AE44</f>
        <v>20.490301630863048</v>
      </c>
      <c r="AH44" s="64"/>
      <c r="AI44" s="25">
        <f>A44</f>
        <v>3</v>
      </c>
      <c r="AJ44" s="82">
        <f t="shared" si="1"/>
        <v>720919.9918418586</v>
      </c>
      <c r="AK44" s="82">
        <f t="shared" si="1"/>
        <v>461663.27791273908</v>
      </c>
      <c r="AL44" s="66"/>
      <c r="AM44" s="9" t="str">
        <f>IF(A45=0,A44&amp;" - 1",A44&amp;" - "&amp;A45)</f>
        <v>3 - 4</v>
      </c>
      <c r="AN44" s="18">
        <f>AN43+F43+F44</f>
        <v>-30.349999999860302</v>
      </c>
      <c r="AO44" s="18">
        <f>AN44*G44</f>
        <v>621.87149999685494</v>
      </c>
      <c r="AP44" s="9" t="str">
        <f>D44&amp;","&amp;C44</f>
        <v>461663.24,720920.08</v>
      </c>
    </row>
    <row r="45" spans="1:44" s="46" customFormat="1">
      <c r="A45" s="20">
        <f>A44+1</f>
        <v>4</v>
      </c>
      <c r="B45" s="44"/>
      <c r="C45" s="60">
        <v>720919.87</v>
      </c>
      <c r="D45" s="60">
        <v>461683.73</v>
      </c>
      <c r="E45" s="79"/>
      <c r="F45" s="72">
        <f>IF(C46=0,C45-$C$42,C45-C46)</f>
        <v>15.069999999948777</v>
      </c>
      <c r="G45" s="72">
        <f>IF(D46=0,D45-$D$42,D45-D46)</f>
        <v>0.33999999996740371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15.073834946636307</v>
      </c>
      <c r="N45" s="22">
        <f>IF(F45=0,,ATAN(G45/F45))</f>
        <v>2.255755335863581E-2</v>
      </c>
      <c r="O45" s="22">
        <f>ABS(DEGREES(N45))</f>
        <v>1.2924526035909869</v>
      </c>
      <c r="P45" s="24" t="str">
        <f>TEXT(INT(O45),"00")</f>
        <v>01</v>
      </c>
      <c r="Q45" s="25" t="str">
        <f>TEXT((O45-P45)*60,"00")</f>
        <v>18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18</v>
      </c>
      <c r="U45" s="24" t="str">
        <f>IF(L45="",IF(G45&gt;0,"W","E"),"")</f>
        <v>W</v>
      </c>
      <c r="V45" s="44"/>
      <c r="W45" s="22">
        <f>IF(S45="due",90*(I45+K45),S45+T45/60)</f>
        <v>1.3</v>
      </c>
      <c r="X45" s="22">
        <f>IF(R45="",W45,IF(R45="N",IF(U45="E",180+W45,180-W45),IF(U45="E",360-W45,W45)))</f>
        <v>1.3</v>
      </c>
      <c r="Y45" s="22">
        <f>RADIANS(X45)</f>
        <v>2.2689280275926284E-2</v>
      </c>
      <c r="Z45" s="64"/>
      <c r="AA45" s="58">
        <f>-M45*COS(Y45)</f>
        <v>-15.069955082049859</v>
      </c>
      <c r="AB45" s="58">
        <f>-M45*SIN(Y45)</f>
        <v>-0.34198512165538675</v>
      </c>
      <c r="AC45" s="64"/>
      <c r="AD45" s="82">
        <f>$AA$40/$M$40*M45</f>
        <v>-1.9080204391743068E-4</v>
      </c>
      <c r="AE45" s="82">
        <f>$AB$40/$M$40*M45</f>
        <v>-2.1150207340824278E-4</v>
      </c>
      <c r="AF45" s="22">
        <f>AA45-AD45</f>
        <v>-15.069764280005941</v>
      </c>
      <c r="AG45" s="22">
        <f>AB45-AE45</f>
        <v>-0.34177361958197849</v>
      </c>
      <c r="AH45" s="64"/>
      <c r="AI45" s="25">
        <f>A45</f>
        <v>4</v>
      </c>
      <c r="AJ45" s="82">
        <f t="shared" ref="AJ45" si="2">AJ44+AF44</f>
        <v>720919.78348340048</v>
      </c>
      <c r="AK45" s="82">
        <f t="shared" ref="AK45" si="3">AK44+AG44</f>
        <v>461683.76821436995</v>
      </c>
      <c r="AL45" s="66"/>
      <c r="AM45" s="9" t="str">
        <f>IF(A46=0,A45&amp;" - 1",A45&amp;" - "&amp;A46)</f>
        <v>4 - 1</v>
      </c>
      <c r="AN45" s="18">
        <f>AN44+F44+F45</f>
        <v>-15.069999999948777</v>
      </c>
      <c r="AO45" s="18">
        <f>AN45*G45</f>
        <v>-5.1237999994913581</v>
      </c>
      <c r="AP45" s="9" t="str">
        <f>D45&amp;","&amp;C45</f>
        <v>461683.73,720919.87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604.4572999998145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302.22864999990725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1.6699182734143626E-3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42077.606346627712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70.26616373976978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1.1224980809411145E-3</v>
      </c>
      <c r="AB40" s="91">
        <f>SUM(AB42:AB65536)</f>
        <v>1.2363757916453721E-3</v>
      </c>
      <c r="AC40" s="91"/>
      <c r="AD40" s="91">
        <f>SUM(AD42:AD65536)</f>
        <v>1.1224980809411147E-3</v>
      </c>
      <c r="AE40" s="91">
        <f>SUM(AE42:AE65536)</f>
        <v>1.2363757916453724E-3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720904.43462823099</v>
      </c>
      <c r="AK40" s="92">
        <f>AK44+AG44</f>
        <v>461703.43680111202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323.81999999994878</v>
      </c>
      <c r="G41" s="72">
        <f>IF(D42=0,D41-$D$41,D41-D42)</f>
        <v>766.82999999995809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832.39872735360586</v>
      </c>
      <c r="N41" s="36">
        <f>IF(F41=0,,ATAN(G41/F41))</f>
        <v>1.1712284470684304</v>
      </c>
      <c r="O41" s="36">
        <f>ABS(DEGREES(N41))</f>
        <v>67.106446862682603</v>
      </c>
      <c r="P41" s="37" t="str">
        <f>TEXT(INT(O41),"00")</f>
        <v>67</v>
      </c>
      <c r="Q41" s="38" t="str">
        <f>TEXT((O41-P41)*60,"00")</f>
        <v>06</v>
      </c>
      <c r="R41" s="39" t="str">
        <f>IF(L41="",IF(F41&gt;0,"S","N"),"")</f>
        <v>S</v>
      </c>
      <c r="S41" s="25" t="str">
        <f>IF(L41="",IF(INT(Q41)=60,INT(P41+1),P41),"due")</f>
        <v>67</v>
      </c>
      <c r="T41" s="38" t="str">
        <f>IF(L41="",IF(INT(Q41)=60,"00",Q41),L41)</f>
        <v>06</v>
      </c>
      <c r="U41" s="40" t="str">
        <f>IF(L41="",IF(G41&gt;0,"W","E"),"")</f>
        <v>W</v>
      </c>
      <c r="V41" s="41"/>
      <c r="W41" s="22">
        <f>IF(S41="due",90*(I41+K41),S41+T41/60)</f>
        <v>67.099999999999994</v>
      </c>
      <c r="X41" s="22">
        <f>IF(R41="",W41,IF(R41="N",IF(U41="E",180+W41,180-W41),IF(U41="E",360-W41,W41)))</f>
        <v>67.099999999999994</v>
      </c>
      <c r="Y41" s="22">
        <f>RADIANS(X41)</f>
        <v>1.1711159280881951</v>
      </c>
      <c r="Z41" s="64"/>
      <c r="AA41" s="58">
        <f>-M41*COS(Y41)</f>
        <v>-323.90628087951569</v>
      </c>
      <c r="AB41" s="58">
        <f>-M41*SIN(Y41)</f>
        <v>-766.79355924962158</v>
      </c>
      <c r="AC41" s="64"/>
      <c r="AD41" s="22">
        <v>0</v>
      </c>
      <c r="AE41" s="22">
        <v>0</v>
      </c>
      <c r="AF41" s="22">
        <f t="shared" ref="AF41:AG43" si="0">AA41-AD41</f>
        <v>-323.90628087951569</v>
      </c>
      <c r="AG41" s="22">
        <f t="shared" si="0"/>
        <v>-766.79355924962158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720904.8</v>
      </c>
      <c r="D42" s="60">
        <v>461683.39</v>
      </c>
      <c r="E42" s="79"/>
      <c r="F42" s="72">
        <f>IF(C43=0,C42-$C$42,C42-C43)</f>
        <v>-15.069999999948777</v>
      </c>
      <c r="G42" s="72">
        <f>IF(D43=0,D42-$D$42,D42-D43)</f>
        <v>-0.33999999996740371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15.073834946636307</v>
      </c>
      <c r="N42" s="36">
        <f>IF(F42=0,,ATAN(G42/F42))</f>
        <v>2.255755335863581E-2</v>
      </c>
      <c r="O42" s="36">
        <f>ABS(DEGREES(N42))</f>
        <v>1.2924526035909869</v>
      </c>
      <c r="P42" s="37" t="str">
        <f>TEXT(INT(O42),"00")</f>
        <v>01</v>
      </c>
      <c r="Q42" s="38" t="str">
        <f>TEXT((O42-P42)*60,"00")</f>
        <v>18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18</v>
      </c>
      <c r="U42" s="40" t="str">
        <f>IF(L42="",IF(G42&gt;0,"W","E"),"")</f>
        <v>E</v>
      </c>
      <c r="V42" s="44"/>
      <c r="W42" s="22">
        <f>IF(S42="due",90*(I42+K42),S42+T42/60)</f>
        <v>1.3</v>
      </c>
      <c r="X42" s="22">
        <f>IF(R42="",W42,IF(R42="N",IF(U42="E",180+W42,180-W42),IF(U42="E",360-W42,W42)))</f>
        <v>181.3</v>
      </c>
      <c r="Y42" s="22">
        <f>RADIANS(X42)</f>
        <v>3.1642819338657198</v>
      </c>
      <c r="Z42" s="64"/>
      <c r="AA42" s="58">
        <f>-M42*COS(Y42)</f>
        <v>15.069955082049859</v>
      </c>
      <c r="AB42" s="58">
        <f>-M42*SIN(Y42)</f>
        <v>0.34198512165539041</v>
      </c>
      <c r="AC42" s="64"/>
      <c r="AD42" s="82">
        <f>$AA$40/$M$40*M42</f>
        <v>2.4080367988619323E-4</v>
      </c>
      <c r="AE42" s="82">
        <f>$AB$40/$M$40*M42</f>
        <v>2.6523327336185385E-4</v>
      </c>
      <c r="AF42" s="22">
        <f t="shared" si="0"/>
        <v>15.069714278369972</v>
      </c>
      <c r="AG42" s="22">
        <f t="shared" si="0"/>
        <v>0.34171988838202855</v>
      </c>
      <c r="AH42" s="63"/>
      <c r="AI42" s="38">
        <f>A42</f>
        <v>1</v>
      </c>
      <c r="AJ42" s="82">
        <f t="shared" ref="AJ42:AK44" si="1">AJ41+AF41</f>
        <v>720904.71371912048</v>
      </c>
      <c r="AK42" s="82">
        <f t="shared" si="1"/>
        <v>461683.42644075037</v>
      </c>
      <c r="AL42" s="66"/>
      <c r="AM42" s="9" t="str">
        <f>IF(A43=0,A42&amp;" - 1",A42&amp;" - "&amp;A43)</f>
        <v>1 - 2</v>
      </c>
      <c r="AN42" s="18">
        <f>F42</f>
        <v>-15.069999999948777</v>
      </c>
      <c r="AO42" s="18">
        <f>AN42*G42</f>
        <v>5.1237999994913581</v>
      </c>
      <c r="AP42" s="9" t="str">
        <f>D42&amp;","&amp;C42</f>
        <v>461683.39,720904.8</v>
      </c>
    </row>
    <row r="43" spans="1:44">
      <c r="A43" s="20">
        <f>A42+1</f>
        <v>2</v>
      </c>
      <c r="B43" s="44"/>
      <c r="C43" s="60">
        <v>720919.87</v>
      </c>
      <c r="D43" s="60">
        <v>461683.73</v>
      </c>
      <c r="E43" s="79"/>
      <c r="F43" s="72">
        <f>IF(C44=0,C43-$C$42,C43-C44)</f>
        <v>0.32999999995809048</v>
      </c>
      <c r="G43" s="72">
        <f>IF(D44=0,D43-$D$42,D43-D44)</f>
        <v>-20.150000000023283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20.152702052104839</v>
      </c>
      <c r="N43" s="36">
        <f>IF(F43=0,,ATAN(G43/F43))</f>
        <v>-1.5544206195287122</v>
      </c>
      <c r="O43" s="36">
        <f>ABS(DEGREES(N43))</f>
        <v>89.061741087105929</v>
      </c>
      <c r="P43" s="37" t="str">
        <f>TEXT(INT(O43),"00")</f>
        <v>89</v>
      </c>
      <c r="Q43" s="38" t="str">
        <f>TEXT((O43-P43)*60,"00")</f>
        <v>04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04</v>
      </c>
      <c r="U43" s="40" t="str">
        <f>IF(L43="",IF(G43&gt;0,"W","E"),"")</f>
        <v>E</v>
      </c>
      <c r="V43" s="44"/>
      <c r="W43" s="22">
        <f>IF(S43="due",90*(I43+K43),S43+T43/60)</f>
        <v>89.066666666666663</v>
      </c>
      <c r="X43" s="22">
        <f>IF(R43="",W43,IF(R43="N",IF(U43="E",180+W43,180-W43),IF(U43="E",360-W43,W43)))</f>
        <v>270.93333333333334</v>
      </c>
      <c r="Y43" s="22">
        <f>RADIANS(X43)</f>
        <v>4.7286787200699703</v>
      </c>
      <c r="Z43" s="64"/>
      <c r="AA43" s="58">
        <f>-M43*COS(Y43)</f>
        <v>-0.32826775198558727</v>
      </c>
      <c r="AB43" s="58">
        <f>-M43*SIN(Y43)</f>
        <v>20.150028294866409</v>
      </c>
      <c r="AC43" s="64"/>
      <c r="AD43" s="82">
        <f>$AA$40/$M$40*M43</f>
        <v>3.2193830110099388E-4</v>
      </c>
      <c r="AE43" s="82">
        <f>$AB$40/$M$40*M43</f>
        <v>3.5459902216580113E-4</v>
      </c>
      <c r="AF43" s="22">
        <f t="shared" si="0"/>
        <v>-0.32858969028668827</v>
      </c>
      <c r="AG43" s="22">
        <f t="shared" si="0"/>
        <v>20.149673695844243</v>
      </c>
      <c r="AH43" s="64"/>
      <c r="AI43" s="25">
        <f>A43</f>
        <v>2</v>
      </c>
      <c r="AJ43" s="82">
        <f t="shared" si="1"/>
        <v>720919.78343339881</v>
      </c>
      <c r="AK43" s="82">
        <f t="shared" si="1"/>
        <v>461683.76816063875</v>
      </c>
      <c r="AL43" s="66"/>
      <c r="AM43" s="9" t="str">
        <f>IF(A44=0,A43&amp;" - 1",A43&amp;" - "&amp;A44)</f>
        <v>2 - 3</v>
      </c>
      <c r="AN43" s="18">
        <f>AN42+F42+F43</f>
        <v>-29.809999999939464</v>
      </c>
      <c r="AO43" s="18">
        <f>AN43*G43</f>
        <v>600.67149999947424</v>
      </c>
      <c r="AP43" s="9" t="str">
        <f>D43&amp;","&amp;C43</f>
        <v>461683.73,720919.87</v>
      </c>
    </row>
    <row r="44" spans="1:44" s="46" customFormat="1">
      <c r="A44" s="20">
        <f>A43+1</f>
        <v>3</v>
      </c>
      <c r="B44" s="44"/>
      <c r="C44" s="60">
        <v>720919.54</v>
      </c>
      <c r="D44" s="60">
        <v>461703.88</v>
      </c>
      <c r="E44" s="79"/>
      <c r="F44" s="72">
        <f>IF(C45=0,C44-$C$42,C44-C45)</f>
        <v>15.020000000018626</v>
      </c>
      <c r="G44" s="72">
        <f>IF(D45=0,D44-$D$42,D44-D45)</f>
        <v>0.47999999998137355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15.027667816415882</v>
      </c>
      <c r="N44" s="22">
        <f>IF(F44=0,,ATAN(G44/F44))</f>
        <v>3.1946517714409338E-2</v>
      </c>
      <c r="O44" s="22">
        <f>ABS(DEGREES(N44))</f>
        <v>1.8304006351755762</v>
      </c>
      <c r="P44" s="24" t="str">
        <f>TEXT(INT(O44),"00")</f>
        <v>01</v>
      </c>
      <c r="Q44" s="25" t="str">
        <f>TEXT((O44-P44)*60,"00")</f>
        <v>50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50</v>
      </c>
      <c r="U44" s="24" t="str">
        <f>IF(L44="",IF(G44&gt;0,"W","E"),"")</f>
        <v>W</v>
      </c>
      <c r="V44" s="44"/>
      <c r="W44" s="22">
        <f>IF(S44="due",90*(I44+K44),S44+T44/60)</f>
        <v>1.8333333333333335</v>
      </c>
      <c r="X44" s="22">
        <f>IF(R44="",W44,IF(R44="N",IF(U44="E",180+W44,180-W44),IF(U44="E",360-W44,W44)))</f>
        <v>1.8333333333333335</v>
      </c>
      <c r="Y44" s="22">
        <f>RADIANS(X44)</f>
        <v>3.199770295322938E-2</v>
      </c>
      <c r="Z44" s="64"/>
      <c r="AA44" s="58">
        <f>-M44*COS(Y44)</f>
        <v>-15.019975411428341</v>
      </c>
      <c r="AB44" s="58">
        <f>-M44*SIN(Y44)</f>
        <v>-0.480768801639333</v>
      </c>
      <c r="AC44" s="64"/>
      <c r="AD44" s="82">
        <f>$AA$40/$M$40*M44</f>
        <v>2.4006616253336165E-4</v>
      </c>
      <c r="AE44" s="82">
        <f>$AB$40/$M$40*M44</f>
        <v>2.6442093468935041E-4</v>
      </c>
      <c r="AF44" s="22">
        <f>AA44-AD44</f>
        <v>-15.020215477590874</v>
      </c>
      <c r="AG44" s="22">
        <f>AB44-AE44</f>
        <v>-0.48103322257402237</v>
      </c>
      <c r="AH44" s="64"/>
      <c r="AI44" s="25">
        <f>A44</f>
        <v>3</v>
      </c>
      <c r="AJ44" s="82">
        <f t="shared" si="1"/>
        <v>720919.45484370855</v>
      </c>
      <c r="AK44" s="82">
        <f t="shared" si="1"/>
        <v>461703.9178343346</v>
      </c>
      <c r="AL44" s="66"/>
      <c r="AM44" s="9" t="str">
        <f>IF(A45=0,A44&amp;" - 1",A44&amp;" - "&amp;A45)</f>
        <v>3 - 4</v>
      </c>
      <c r="AN44" s="18">
        <f>AN43+F43+F44</f>
        <v>-14.459999999962747</v>
      </c>
      <c r="AO44" s="18">
        <f>AN44*G44</f>
        <v>-6.9407999997127803</v>
      </c>
      <c r="AP44" s="9" t="str">
        <f>D44&amp;","&amp;C44</f>
        <v>461703.88,720919.54</v>
      </c>
    </row>
    <row r="45" spans="1:44" s="46" customFormat="1">
      <c r="A45" s="20">
        <f>A44+1</f>
        <v>4</v>
      </c>
      <c r="B45" s="44"/>
      <c r="C45" s="60">
        <v>720904.52</v>
      </c>
      <c r="D45" s="60">
        <v>461703.4</v>
      </c>
      <c r="E45" s="79"/>
      <c r="F45" s="72">
        <f>IF(C46=0,C45-$C$42,C45-C46)</f>
        <v>-0.28000000002793968</v>
      </c>
      <c r="G45" s="72">
        <f>IF(D46=0,D45-$D$42,D45-D46)</f>
        <v>20.010000000009313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20.011958924612763</v>
      </c>
      <c r="N45" s="22">
        <f>IF(F45=0,,ATAN(G45/F45))</f>
        <v>-1.5568042364840124</v>
      </c>
      <c r="O45" s="22">
        <f>ABS(DEGREES(N45))</f>
        <v>89.198312278620449</v>
      </c>
      <c r="P45" s="24" t="str">
        <f>TEXT(INT(O45),"00")</f>
        <v>89</v>
      </c>
      <c r="Q45" s="25" t="str">
        <f>TEXT((O45-P45)*60,"00")</f>
        <v>12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12</v>
      </c>
      <c r="U45" s="24" t="str">
        <f>IF(L45="",IF(G45&gt;0,"W","E"),"")</f>
        <v>W</v>
      </c>
      <c r="V45" s="44"/>
      <c r="W45" s="22">
        <f>IF(S45="due",90*(I45+K45),S45+T45/60)</f>
        <v>89.2</v>
      </c>
      <c r="X45" s="22">
        <f>IF(R45="",W45,IF(R45="N",IF(U45="E",180+W45,180-W45),IF(U45="E",360-W45,W45)))</f>
        <v>90.8</v>
      </c>
      <c r="Y45" s="22">
        <f>RADIANS(X45)</f>
        <v>1.5847589608108512</v>
      </c>
      <c r="Z45" s="64"/>
      <c r="AA45" s="58">
        <f>-M45*COS(Y45)</f>
        <v>0.27941057944501024</v>
      </c>
      <c r="AB45" s="58">
        <f>-M45*SIN(Y45)</f>
        <v>-20.010008239090823</v>
      </c>
      <c r="AC45" s="64"/>
      <c r="AD45" s="82">
        <f>$AA$40/$M$40*M45</f>
        <v>3.1968993742056582E-4</v>
      </c>
      <c r="AE45" s="82">
        <f>$AB$40/$M$40*M45</f>
        <v>3.5212256142836697E-4</v>
      </c>
      <c r="AF45" s="22">
        <f>AA45-AD45</f>
        <v>0.2790908895075897</v>
      </c>
      <c r="AG45" s="22">
        <f>AB45-AE45</f>
        <v>-20.01036036165225</v>
      </c>
      <c r="AH45" s="64"/>
      <c r="AI45" s="25">
        <f>A45</f>
        <v>4</v>
      </c>
      <c r="AJ45" s="82">
        <f t="shared" ref="AJ45" si="2">AJ44+AF44</f>
        <v>720904.43462823099</v>
      </c>
      <c r="AK45" s="82">
        <f t="shared" ref="AK45" si="3">AK44+AG44</f>
        <v>461703.43680111202</v>
      </c>
      <c r="AL45" s="66"/>
      <c r="AM45" s="9" t="str">
        <f>IF(A46=0,A45&amp;" - 1",A45&amp;" - "&amp;A46)</f>
        <v>4 - 1</v>
      </c>
      <c r="AN45" s="18">
        <f>AN44+F44+F45</f>
        <v>0.28000000002793968</v>
      </c>
      <c r="AO45" s="18">
        <f>AN45*G45</f>
        <v>5.6028000005616807</v>
      </c>
      <c r="AP45" s="9" t="str">
        <f>D45&amp;","&amp;C45</f>
        <v>461703.4,720904.52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21" sqref="D21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597.25460000295971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298.62730000147985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1.1542920384768774E-3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60480.557815831642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69.812226369454947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-1.9353509076580622E-4</v>
      </c>
      <c r="AB40" s="91">
        <f>SUM(AB42:AB65536)</f>
        <v>-1.1379517910409809E-3</v>
      </c>
      <c r="AC40" s="91"/>
      <c r="AD40" s="91">
        <f>SUM(AD42:AD65536)</f>
        <v>-1.9353509076580622E-4</v>
      </c>
      <c r="AE40" s="91">
        <f>SUM(AE42:AE65536)</f>
        <v>-1.1379517910409809E-3</v>
      </c>
      <c r="AF40" s="91">
        <f>SUM(AF42:AF65536)</f>
        <v>0</v>
      </c>
      <c r="AG40" s="91">
        <f>SUM(AG42:AG65536)</f>
        <v>-2.3869795029440866E-15</v>
      </c>
      <c r="AH40" s="92"/>
      <c r="AI40" s="93">
        <v>1</v>
      </c>
      <c r="AJ40" s="92">
        <f>AJ44+AF44</f>
        <v>720889.73368902702</v>
      </c>
      <c r="AK40" s="92">
        <f>AK44+AG44</f>
        <v>461683.05573332886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323.81999999994878</v>
      </c>
      <c r="G41" s="72">
        <f>IF(D42=0,D41-$D$41,D41-D42)</f>
        <v>766.82999999995809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832.39872735360586</v>
      </c>
      <c r="N41" s="36">
        <f>IF(F41=0,,ATAN(G41/F41))</f>
        <v>1.1712284470684304</v>
      </c>
      <c r="O41" s="36">
        <f>ABS(DEGREES(N41))</f>
        <v>67.106446862682603</v>
      </c>
      <c r="P41" s="37" t="str">
        <f>TEXT(INT(O41),"00")</f>
        <v>67</v>
      </c>
      <c r="Q41" s="38" t="str">
        <f>TEXT((O41-P41)*60,"00")</f>
        <v>06</v>
      </c>
      <c r="R41" s="39" t="str">
        <f>IF(L41="",IF(F41&gt;0,"S","N"),"")</f>
        <v>S</v>
      </c>
      <c r="S41" s="25" t="str">
        <f>IF(L41="",IF(INT(Q41)=60,INT(P41+1),P41),"due")</f>
        <v>67</v>
      </c>
      <c r="T41" s="38" t="str">
        <f>IF(L41="",IF(INT(Q41)=60,"00",Q41),L41)</f>
        <v>06</v>
      </c>
      <c r="U41" s="40" t="str">
        <f>IF(L41="",IF(G41&gt;0,"W","E"),"")</f>
        <v>W</v>
      </c>
      <c r="V41" s="41"/>
      <c r="W41" s="22">
        <f>IF(S41="due",90*(I41+K41),S41+T41/60)</f>
        <v>67.099999999999994</v>
      </c>
      <c r="X41" s="22">
        <f>IF(R41="",W41,IF(R41="N",IF(U41="E",180+W41,180-W41),IF(U41="E",360-W41,W41)))</f>
        <v>67.099999999999994</v>
      </c>
      <c r="Y41" s="22">
        <f>RADIANS(X41)</f>
        <v>1.1711159280881951</v>
      </c>
      <c r="Z41" s="64"/>
      <c r="AA41" s="58">
        <f>-M41*COS(Y41)</f>
        <v>-323.90628087951569</v>
      </c>
      <c r="AB41" s="58">
        <f>-M41*SIN(Y41)</f>
        <v>-766.79355924962158</v>
      </c>
      <c r="AC41" s="64"/>
      <c r="AD41" s="22">
        <v>0</v>
      </c>
      <c r="AE41" s="22">
        <v>0</v>
      </c>
      <c r="AF41" s="22">
        <f t="shared" ref="AF41:AG43" si="0">AA41-AD41</f>
        <v>-323.90628087951569</v>
      </c>
      <c r="AG41" s="22">
        <f t="shared" si="0"/>
        <v>-766.79355924962158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720904.8</v>
      </c>
      <c r="D42" s="60">
        <v>461683.39</v>
      </c>
      <c r="E42" s="79"/>
      <c r="F42" s="72">
        <f>IF(C43=0,C42-$C$42,C42-C43)</f>
        <v>0.28000000002793968</v>
      </c>
      <c r="G42" s="72">
        <f>IF(D43=0,D42-$D$42,D42-D43)</f>
        <v>-20.010000000009313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20.011958924612763</v>
      </c>
      <c r="N42" s="36">
        <f>IF(F42=0,,ATAN(G42/F42))</f>
        <v>-1.5568042364840124</v>
      </c>
      <c r="O42" s="36">
        <f>ABS(DEGREES(N42))</f>
        <v>89.198312278620449</v>
      </c>
      <c r="P42" s="37" t="str">
        <f>TEXT(INT(O42),"00")</f>
        <v>89</v>
      </c>
      <c r="Q42" s="38" t="str">
        <f>TEXT((O42-P42)*60,"00")</f>
        <v>12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12</v>
      </c>
      <c r="U42" s="40" t="str">
        <f>IF(L42="",IF(G42&gt;0,"W","E"),"")</f>
        <v>E</v>
      </c>
      <c r="V42" s="44"/>
      <c r="W42" s="22">
        <f>IF(S42="due",90*(I42+K42),S42+T42/60)</f>
        <v>89.2</v>
      </c>
      <c r="X42" s="22">
        <f>IF(R42="",W42,IF(R42="N",IF(U42="E",180+W42,180-W42),IF(U42="E",360-W42,W42)))</f>
        <v>270.8</v>
      </c>
      <c r="Y42" s="22">
        <f>RADIANS(X42)</f>
        <v>4.7263516144006443</v>
      </c>
      <c r="Z42" s="64"/>
      <c r="AA42" s="58">
        <f>-M42*COS(Y42)</f>
        <v>-0.2794105794450078</v>
      </c>
      <c r="AB42" s="58">
        <f>-M42*SIN(Y42)</f>
        <v>20.010008239090823</v>
      </c>
      <c r="AC42" s="64"/>
      <c r="AD42" s="82">
        <f>$AA$40/$M$40*M42</f>
        <v>-5.5477621733190902E-5</v>
      </c>
      <c r="AE42" s="82">
        <f>$AB$40/$M$40*M42</f>
        <v>-3.2619851399647362E-4</v>
      </c>
      <c r="AF42" s="22">
        <f t="shared" si="0"/>
        <v>-0.27935510182327461</v>
      </c>
      <c r="AG42" s="22">
        <f t="shared" si="0"/>
        <v>20.010334437604818</v>
      </c>
      <c r="AH42" s="63"/>
      <c r="AI42" s="38">
        <f>A42</f>
        <v>1</v>
      </c>
      <c r="AJ42" s="82">
        <f t="shared" ref="AJ42:AK44" si="1">AJ41+AF41</f>
        <v>720904.71371912048</v>
      </c>
      <c r="AK42" s="82">
        <f t="shared" si="1"/>
        <v>461683.42644075037</v>
      </c>
      <c r="AL42" s="66"/>
      <c r="AM42" s="9" t="str">
        <f>IF(A43=0,A42&amp;" - 1",A42&amp;" - "&amp;A43)</f>
        <v>1 - 2</v>
      </c>
      <c r="AN42" s="18">
        <f>F42</f>
        <v>0.28000000002793968</v>
      </c>
      <c r="AO42" s="18">
        <f>AN42*G42</f>
        <v>-5.6028000005616807</v>
      </c>
      <c r="AP42" s="9" t="str">
        <f>D42&amp;","&amp;C42</f>
        <v>461683.39,720904.8</v>
      </c>
    </row>
    <row r="43" spans="1:44">
      <c r="A43" s="20">
        <f>A42+1</f>
        <v>2</v>
      </c>
      <c r="B43" s="44"/>
      <c r="C43" s="60">
        <v>720904.52</v>
      </c>
      <c r="D43" s="60">
        <v>461703.4</v>
      </c>
      <c r="E43" s="79"/>
      <c r="F43" s="72">
        <f>IF(C44=0,C43-$C$42,C43-C44)</f>
        <v>15.040000000037253</v>
      </c>
      <c r="G43" s="72">
        <f>IF(D44=0,D43-$D$42,D43-D44)</f>
        <v>0.61999999999534339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15.052773830796594</v>
      </c>
      <c r="N43" s="36">
        <f>IF(F43=0,,ATAN(G43/F43))</f>
        <v>4.120007677626554E-2</v>
      </c>
      <c r="O43" s="36">
        <f>ABS(DEGREES(N43))</f>
        <v>2.360590514894974</v>
      </c>
      <c r="P43" s="37" t="str">
        <f>TEXT(INT(O43),"00")</f>
        <v>02</v>
      </c>
      <c r="Q43" s="38" t="str">
        <f>TEXT((O43-P43)*60,"00")</f>
        <v>22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22</v>
      </c>
      <c r="U43" s="40" t="str">
        <f>IF(L43="",IF(G43&gt;0,"W","E"),"")</f>
        <v>W</v>
      </c>
      <c r="V43" s="44"/>
      <c r="W43" s="22">
        <f>IF(S43="due",90*(I43+K43),S43+T43/60)</f>
        <v>2.3666666666666667</v>
      </c>
      <c r="X43" s="22">
        <f>IF(R43="",W43,IF(R43="N",IF(U43="E",180+W43,180-W43),IF(U43="E",360-W43,W43)))</f>
        <v>2.3666666666666667</v>
      </c>
      <c r="Y43" s="22">
        <f>RADIANS(X43)</f>
        <v>4.1306125630532466E-2</v>
      </c>
      <c r="Z43" s="64"/>
      <c r="AA43" s="58">
        <f>-M43*COS(Y43)</f>
        <v>-15.039934165175106</v>
      </c>
      <c r="AB43" s="58">
        <f>-M43*SIN(Y43)</f>
        <v>-0.62159497127416086</v>
      </c>
      <c r="AC43" s="64"/>
      <c r="AD43" s="82">
        <f>$AA$40/$M$40*M43</f>
        <v>-4.1729652542566754E-5</v>
      </c>
      <c r="AE43" s="82">
        <f>$AB$40/$M$40*M43</f>
        <v>-2.4536290893000965E-4</v>
      </c>
      <c r="AF43" s="22">
        <f t="shared" si="0"/>
        <v>-15.039892435522564</v>
      </c>
      <c r="AG43" s="22">
        <f t="shared" si="0"/>
        <v>-0.6213496083652309</v>
      </c>
      <c r="AH43" s="64"/>
      <c r="AI43" s="25">
        <f>A43</f>
        <v>2</v>
      </c>
      <c r="AJ43" s="82">
        <f t="shared" si="1"/>
        <v>720904.43436401861</v>
      </c>
      <c r="AK43" s="82">
        <f t="shared" si="1"/>
        <v>461703.43677518796</v>
      </c>
      <c r="AL43" s="66"/>
      <c r="AM43" s="9" t="str">
        <f>IF(A44=0,A43&amp;" - 1",A43&amp;" - "&amp;A44)</f>
        <v>2 - 3</v>
      </c>
      <c r="AN43" s="18">
        <f>AN42+F42+F43</f>
        <v>15.600000000093132</v>
      </c>
      <c r="AO43" s="18">
        <f>AN43*G43</f>
        <v>9.6719999999850987</v>
      </c>
      <c r="AP43" s="9" t="str">
        <f>D43&amp;","&amp;C43</f>
        <v>461703.4,720904.52</v>
      </c>
    </row>
    <row r="44" spans="1:44" s="46" customFormat="1">
      <c r="A44" s="20">
        <f>A43+1</f>
        <v>3</v>
      </c>
      <c r="B44" s="44"/>
      <c r="C44" s="60">
        <v>720889.48</v>
      </c>
      <c r="D44" s="60">
        <v>461702.78</v>
      </c>
      <c r="E44" s="79"/>
      <c r="F44" s="72">
        <f>IF(C45=0,C44-$C$42,C44-C45)</f>
        <v>-0.33999999996740371</v>
      </c>
      <c r="G44" s="72">
        <f>IF(D45=0,D44-$D$42,D44-D45)</f>
        <v>19.760000000009313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19.7629248847519</v>
      </c>
      <c r="N44" s="22">
        <f>IF(F44=0,,ATAN(G44/F44))</f>
        <v>-1.553591546828611</v>
      </c>
      <c r="O44" s="22">
        <f>ABS(DEGREES(N44))</f>
        <v>89.014238720480606</v>
      </c>
      <c r="P44" s="24" t="str">
        <f>TEXT(INT(O44),"00")</f>
        <v>89</v>
      </c>
      <c r="Q44" s="25" t="str">
        <f>TEXT((O44-P44)*60,"00")</f>
        <v>01</v>
      </c>
      <c r="R44" s="23" t="str">
        <f>IF(L44="",IF(F44&gt;0,"S","N"),"")</f>
        <v>N</v>
      </c>
      <c r="S44" s="25" t="str">
        <f>IF(L44="",IF(INT(Q44)=60,INT(P44+1),P44),"due")</f>
        <v>89</v>
      </c>
      <c r="T44" s="25" t="str">
        <f>IF(L44="",IF(INT(Q44)=60,"00",Q44),L44)</f>
        <v>01</v>
      </c>
      <c r="U44" s="24" t="str">
        <f>IF(L44="",IF(G44&gt;0,"W","E"),"")</f>
        <v>W</v>
      </c>
      <c r="V44" s="44"/>
      <c r="W44" s="22">
        <f>IF(S44="due",90*(I44+K44),S44+T44/60)</f>
        <v>89.016666666666666</v>
      </c>
      <c r="X44" s="22">
        <f>IF(R44="",W44,IF(R44="N",IF(U44="E",180+W44,180-W44),IF(U44="E",360-W44,W44)))</f>
        <v>90.983333333333334</v>
      </c>
      <c r="Y44" s="22">
        <f>RADIANS(X44)</f>
        <v>1.5879587311061742</v>
      </c>
      <c r="Z44" s="64"/>
      <c r="AA44" s="58">
        <f>-M44*COS(Y44)</f>
        <v>0.33916265671942902</v>
      </c>
      <c r="AB44" s="58">
        <f>-M44*SIN(Y44)</f>
        <v>-19.760014389990534</v>
      </c>
      <c r="AC44" s="64"/>
      <c r="AD44" s="82">
        <f>$AA$40/$M$40*M44</f>
        <v>-5.4787243729011754E-5</v>
      </c>
      <c r="AE44" s="82">
        <f>$AB$40/$M$40*M44</f>
        <v>-3.2213921455241765E-4</v>
      </c>
      <c r="AF44" s="22">
        <f>AA44-AD44</f>
        <v>0.33921744396315806</v>
      </c>
      <c r="AG44" s="22">
        <f>AB44-AE44</f>
        <v>-19.759692250775981</v>
      </c>
      <c r="AH44" s="64"/>
      <c r="AI44" s="25">
        <f>A44</f>
        <v>3</v>
      </c>
      <c r="AJ44" s="82">
        <f t="shared" si="1"/>
        <v>720889.39447158307</v>
      </c>
      <c r="AK44" s="82">
        <f t="shared" si="1"/>
        <v>461702.81542557961</v>
      </c>
      <c r="AL44" s="66"/>
      <c r="AM44" s="9" t="str">
        <f>IF(A45=0,A44&amp;" - 1",A44&amp;" - "&amp;A45)</f>
        <v>3 - 4</v>
      </c>
      <c r="AN44" s="18">
        <f>AN43+F43+F44</f>
        <v>30.300000000162981</v>
      </c>
      <c r="AO44" s="18">
        <f>AN44*G44</f>
        <v>598.72800000350276</v>
      </c>
      <c r="AP44" s="9" t="str">
        <f>D44&amp;","&amp;C44</f>
        <v>461702.78,720889.48</v>
      </c>
    </row>
    <row r="45" spans="1:44" s="46" customFormat="1">
      <c r="A45" s="20">
        <f>A44+1</f>
        <v>4</v>
      </c>
      <c r="B45" s="44"/>
      <c r="C45" s="60">
        <v>720889.82</v>
      </c>
      <c r="D45" s="60">
        <v>461683.02</v>
      </c>
      <c r="E45" s="79"/>
      <c r="F45" s="72">
        <f>IF(C46=0,C45-$C$42,C45-C46)</f>
        <v>-14.980000000097789</v>
      </c>
      <c r="G45" s="72">
        <f>IF(D46=0,D45-$D$42,D45-D46)</f>
        <v>-0.36999999999534339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14.98456872929369</v>
      </c>
      <c r="N45" s="22">
        <f>IF(F45=0,,ATAN(G45/F45))</f>
        <v>2.4694578473273894E-2</v>
      </c>
      <c r="O45" s="22">
        <f>ABS(DEGREES(N45))</f>
        <v>1.4148951233732101</v>
      </c>
      <c r="P45" s="24" t="str">
        <f>TEXT(INT(O45),"00")</f>
        <v>01</v>
      </c>
      <c r="Q45" s="25" t="str">
        <f>TEXT((O45-P45)*60,"00")</f>
        <v>25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25</v>
      </c>
      <c r="U45" s="24" t="str">
        <f>IF(L45="",IF(G45&gt;0,"W","E"),"")</f>
        <v>E</v>
      </c>
      <c r="V45" s="44"/>
      <c r="W45" s="22">
        <f>IF(S45="due",90*(I45+K45),S45+T45/60)</f>
        <v>1.4166666666666667</v>
      </c>
      <c r="X45" s="22">
        <f>IF(R45="",W45,IF(R45="N",IF(U45="E",180+W45,180-W45),IF(U45="E",360-W45,W45)))</f>
        <v>181.41666666666666</v>
      </c>
      <c r="Y45" s="22">
        <f>RADIANS(X45)</f>
        <v>3.1663181513263794</v>
      </c>
      <c r="Z45" s="64"/>
      <c r="AA45" s="58">
        <f>-M45*COS(Y45)</f>
        <v>14.979988552809919</v>
      </c>
      <c r="AB45" s="58">
        <f>-M45*SIN(Y45)</f>
        <v>0.37046317038283011</v>
      </c>
      <c r="AC45" s="64"/>
      <c r="AD45" s="82">
        <f>$AA$40/$M$40*M45</f>
        <v>-4.1540572761036806E-5</v>
      </c>
      <c r="AE45" s="82">
        <f>$AB$40/$M$40*M45</f>
        <v>-2.4425115356208001E-4</v>
      </c>
      <c r="AF45" s="22">
        <f>AA45-AD45</f>
        <v>14.98003009338268</v>
      </c>
      <c r="AG45" s="22">
        <f>AB45-AE45</f>
        <v>0.37070742153639219</v>
      </c>
      <c r="AH45" s="64"/>
      <c r="AI45" s="25">
        <f>A45</f>
        <v>4</v>
      </c>
      <c r="AJ45" s="82">
        <f t="shared" ref="AJ45" si="2">AJ44+AF44</f>
        <v>720889.73368902702</v>
      </c>
      <c r="AK45" s="82">
        <f t="shared" ref="AK45" si="3">AK44+AG44</f>
        <v>461683.05573332886</v>
      </c>
      <c r="AL45" s="66"/>
      <c r="AM45" s="9" t="str">
        <f>IF(A46=0,A45&amp;" - 1",A45&amp;" - "&amp;A46)</f>
        <v>4 - 1</v>
      </c>
      <c r="AN45" s="18">
        <f>AN44+F44+F45</f>
        <v>14.980000000097789</v>
      </c>
      <c r="AO45" s="18">
        <f>AN45*G45</f>
        <v>-5.5425999999664262</v>
      </c>
      <c r="AP45" s="9" t="str">
        <f>D45&amp;","&amp;C45</f>
        <v>461683.02,720889.82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81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606.10440000188828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303.05220000094414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1.0365081152636279E-3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67947.172561056548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68000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68000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70.427795768753214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-2.9068349647866365E-5</v>
      </c>
      <c r="AB40" s="91">
        <f>SUM(AB42:AB65536)</f>
        <v>-1.0361004314525246E-3</v>
      </c>
      <c r="AC40" s="91"/>
      <c r="AD40" s="91">
        <f>SUM(AD42:AD65536)</f>
        <v>-2.9068349647866358E-5</v>
      </c>
      <c r="AE40" s="91">
        <f>SUM(AE42:AE65536)</f>
        <v>-1.0361004314525246E-3</v>
      </c>
      <c r="AF40" s="91">
        <f>SUM(AF42:AF65536)</f>
        <v>-8.1185058675714572E-16</v>
      </c>
      <c r="AG40" s="91">
        <f>SUM(AG42:AG65536)</f>
        <v>0</v>
      </c>
      <c r="AH40" s="92"/>
      <c r="AI40" s="93">
        <v>1</v>
      </c>
      <c r="AJ40" s="92">
        <f>AJ44+AF44</f>
        <v>720904.73139095015</v>
      </c>
      <c r="AK40" s="92">
        <f>AK44+AG44</f>
        <v>461663.16614053742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323.81999999994878</v>
      </c>
      <c r="G41" s="72">
        <f>IF(D42=0,D41-$D$41,D41-D42)</f>
        <v>766.82999999995809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832.39872735360586</v>
      </c>
      <c r="N41" s="36">
        <f>IF(F41=0,,ATAN(G41/F41))</f>
        <v>1.1712284470684304</v>
      </c>
      <c r="O41" s="36">
        <f>ABS(DEGREES(N41))</f>
        <v>67.106446862682603</v>
      </c>
      <c r="P41" s="37" t="str">
        <f>TEXT(INT(O41),"00")</f>
        <v>67</v>
      </c>
      <c r="Q41" s="38" t="str">
        <f>TEXT((O41-P41)*60,"00")</f>
        <v>06</v>
      </c>
      <c r="R41" s="39" t="str">
        <f>IF(L41="",IF(F41&gt;0,"S","N"),"")</f>
        <v>S</v>
      </c>
      <c r="S41" s="25" t="str">
        <f>IF(L41="",IF(INT(Q41)=60,INT(P41+1),P41),"due")</f>
        <v>67</v>
      </c>
      <c r="T41" s="38" t="str">
        <f>IF(L41="",IF(INT(Q41)=60,"00",Q41),L41)</f>
        <v>06</v>
      </c>
      <c r="U41" s="40" t="str">
        <f>IF(L41="",IF(G41&gt;0,"W","E"),"")</f>
        <v>W</v>
      </c>
      <c r="V41" s="41"/>
      <c r="W41" s="22">
        <f>IF(S41="due",90*(I41+K41),S41+T41/60)</f>
        <v>67.099999999999994</v>
      </c>
      <c r="X41" s="22">
        <f>IF(R41="",W41,IF(R41="N",IF(U41="E",180+W41,180-W41),IF(U41="E",360-W41,W41)))</f>
        <v>67.099999999999994</v>
      </c>
      <c r="Y41" s="22">
        <f>RADIANS(X41)</f>
        <v>1.1711159280881951</v>
      </c>
      <c r="Z41" s="64"/>
      <c r="AA41" s="58">
        <f>-M41*COS(Y41)</f>
        <v>-323.90628087951569</v>
      </c>
      <c r="AB41" s="58">
        <f>-M41*SIN(Y41)</f>
        <v>-766.79355924962158</v>
      </c>
      <c r="AC41" s="64"/>
      <c r="AD41" s="22">
        <v>0</v>
      </c>
      <c r="AE41" s="22">
        <v>0</v>
      </c>
      <c r="AF41" s="22">
        <f t="shared" ref="AF41:AG43" si="0">AA41-AD41</f>
        <v>-323.90628087951569</v>
      </c>
      <c r="AG41" s="22">
        <f t="shared" si="0"/>
        <v>-766.79355924962158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720904.8</v>
      </c>
      <c r="D42" s="60">
        <v>461683.39</v>
      </c>
      <c r="E42" s="79"/>
      <c r="F42" s="72">
        <f>IF(C43=0,C42-$C$42,C42-C43)</f>
        <v>14.980000000097789</v>
      </c>
      <c r="G42" s="72">
        <f>IF(D43=0,D42-$D$42,D42-D43)</f>
        <v>0.36999999999534339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14.98456872929369</v>
      </c>
      <c r="N42" s="36">
        <f>IF(F42=0,,ATAN(G42/F42))</f>
        <v>2.4694578473273894E-2</v>
      </c>
      <c r="O42" s="36">
        <f>ABS(DEGREES(N42))</f>
        <v>1.4148951233732101</v>
      </c>
      <c r="P42" s="37" t="str">
        <f>TEXT(INT(O42),"00")</f>
        <v>01</v>
      </c>
      <c r="Q42" s="38" t="str">
        <f>TEXT((O42-P42)*60,"00")</f>
        <v>25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25</v>
      </c>
      <c r="U42" s="40" t="str">
        <f>IF(L42="",IF(G42&gt;0,"W","E"),"")</f>
        <v>W</v>
      </c>
      <c r="V42" s="44"/>
      <c r="W42" s="22">
        <f>IF(S42="due",90*(I42+K42),S42+T42/60)</f>
        <v>1.4166666666666667</v>
      </c>
      <c r="X42" s="22">
        <f>IF(R42="",W42,IF(R42="N",IF(U42="E",180+W42,180-W42),IF(U42="E",360-W42,W42)))</f>
        <v>1.4166666666666667</v>
      </c>
      <c r="Y42" s="22">
        <f>RADIANS(X42)</f>
        <v>2.4725497736586336E-2</v>
      </c>
      <c r="Z42" s="64"/>
      <c r="AA42" s="58">
        <f>-M42*COS(Y42)</f>
        <v>-14.979988552809919</v>
      </c>
      <c r="AB42" s="58">
        <f>-M42*SIN(Y42)</f>
        <v>-0.37046317038283288</v>
      </c>
      <c r="AC42" s="64"/>
      <c r="AD42" s="82">
        <f>$AA$40/$M$40*M42</f>
        <v>-6.1847269020855315E-6</v>
      </c>
      <c r="AE42" s="82">
        <f>$AB$40/$M$40*M42</f>
        <v>-2.2044589009328938E-4</v>
      </c>
      <c r="AF42" s="22">
        <f t="shared" si="0"/>
        <v>-14.979982368083018</v>
      </c>
      <c r="AG42" s="22">
        <f t="shared" si="0"/>
        <v>-0.37024272449273959</v>
      </c>
      <c r="AH42" s="63"/>
      <c r="AI42" s="38">
        <f>A42</f>
        <v>1</v>
      </c>
      <c r="AJ42" s="82">
        <f t="shared" ref="AJ42:AK44" si="1">AJ41+AF41</f>
        <v>720904.71371912048</v>
      </c>
      <c r="AK42" s="82">
        <f t="shared" si="1"/>
        <v>461683.42644075037</v>
      </c>
      <c r="AL42" s="66"/>
      <c r="AM42" s="9" t="str">
        <f>IF(A43=0,A42&amp;" - 1",A42&amp;" - "&amp;A43)</f>
        <v>1 - 2</v>
      </c>
      <c r="AN42" s="18">
        <f>F42</f>
        <v>14.980000000097789</v>
      </c>
      <c r="AO42" s="18">
        <f>AN42*G42</f>
        <v>5.5425999999664262</v>
      </c>
      <c r="AP42" s="9" t="str">
        <f>D42&amp;","&amp;C42</f>
        <v>461683.39,720904.8</v>
      </c>
    </row>
    <row r="43" spans="1:44">
      <c r="A43" s="20">
        <f>A42+1</f>
        <v>2</v>
      </c>
      <c r="B43" s="44"/>
      <c r="C43" s="60">
        <v>720889.82</v>
      </c>
      <c r="D43" s="60">
        <v>461683.02</v>
      </c>
      <c r="E43" s="79"/>
      <c r="F43" s="72">
        <f>IF(C44=0,C43-$C$42,C43-C44)</f>
        <v>-2.0000000018626451E-2</v>
      </c>
      <c r="G43" s="72">
        <f>IF(D44=0,D43-$D$42,D43-D44)</f>
        <v>20.200000000011642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20.200009900999333</v>
      </c>
      <c r="N43" s="36">
        <f>IF(F43=0,,ATAN(G43/F43))</f>
        <v>-1.569806228107604</v>
      </c>
      <c r="O43" s="36">
        <f>ABS(DEGREES(N43))</f>
        <v>89.943271523916692</v>
      </c>
      <c r="P43" s="37" t="str">
        <f>TEXT(INT(O43),"00")</f>
        <v>89</v>
      </c>
      <c r="Q43" s="38" t="str">
        <f>TEXT((O43-P43)*60,"00")</f>
        <v>57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57</v>
      </c>
      <c r="U43" s="40" t="str">
        <f>IF(L43="",IF(G43&gt;0,"W","E"),"")</f>
        <v>W</v>
      </c>
      <c r="V43" s="44"/>
      <c r="W43" s="22">
        <f>IF(S43="due",90*(I43+K43),S43+T43/60)</f>
        <v>89.95</v>
      </c>
      <c r="X43" s="22">
        <f>IF(R43="",W43,IF(R43="N",IF(U43="E",180+W43,180-W43),IF(U43="E",360-W43,W43)))</f>
        <v>90.05</v>
      </c>
      <c r="Y43" s="22">
        <f>RADIANS(X43)</f>
        <v>1.5716689914208937</v>
      </c>
      <c r="Z43" s="64"/>
      <c r="AA43" s="58">
        <f>-M43*COS(Y43)</f>
        <v>1.762783184799847E-2</v>
      </c>
      <c r="AB43" s="58">
        <f>-M43*SIN(Y43)</f>
        <v>-20.2000022094062</v>
      </c>
      <c r="AC43" s="64"/>
      <c r="AD43" s="82">
        <f>$AA$40/$M$40*M43</f>
        <v>-8.337346700734404E-6</v>
      </c>
      <c r="AE43" s="82">
        <f>$AB$40/$M$40*M43</f>
        <v>-2.9717299462971947E-4</v>
      </c>
      <c r="AF43" s="22">
        <f t="shared" si="0"/>
        <v>1.7636169194699205E-2</v>
      </c>
      <c r="AG43" s="22">
        <f t="shared" si="0"/>
        <v>-20.199705036411572</v>
      </c>
      <c r="AH43" s="64"/>
      <c r="AI43" s="25">
        <f>A43</f>
        <v>2</v>
      </c>
      <c r="AJ43" s="82">
        <f t="shared" si="1"/>
        <v>720889.73373675242</v>
      </c>
      <c r="AK43" s="82">
        <f t="shared" si="1"/>
        <v>461683.05619802588</v>
      </c>
      <c r="AL43" s="66"/>
      <c r="AM43" s="9" t="str">
        <f>IF(A44=0,A43&amp;" - 1",A43&amp;" - "&amp;A44)</f>
        <v>2 - 3</v>
      </c>
      <c r="AN43" s="18">
        <f>AN42+F42+F43</f>
        <v>29.940000000176951</v>
      </c>
      <c r="AO43" s="18">
        <f>AN43*G43</f>
        <v>604.788000003923</v>
      </c>
      <c r="AP43" s="9" t="str">
        <f>D43&amp;","&amp;C43</f>
        <v>461683.02,720889.82</v>
      </c>
    </row>
    <row r="44" spans="1:44" s="46" customFormat="1">
      <c r="A44" s="20">
        <f>A43+1</f>
        <v>3</v>
      </c>
      <c r="B44" s="44"/>
      <c r="C44" s="60">
        <v>720889.84</v>
      </c>
      <c r="D44" s="60">
        <v>461662.82</v>
      </c>
      <c r="E44" s="79"/>
      <c r="F44" s="72">
        <f>IF(C45=0,C44-$C$42,C44-C45)</f>
        <v>-14.979999999981374</v>
      </c>
      <c r="G44" s="72">
        <f>IF(D45=0,D44-$D$42,D44-D45)</f>
        <v>-0.30999999999767169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14.983207266785056</v>
      </c>
      <c r="N44" s="22">
        <f>IF(F44=0,,ATAN(G44/F44))</f>
        <v>2.0691305648993772E-2</v>
      </c>
      <c r="O44" s="22">
        <f>ABS(DEGREES(N44))</f>
        <v>1.1855244863025418</v>
      </c>
      <c r="P44" s="24" t="str">
        <f>TEXT(INT(O44),"00")</f>
        <v>01</v>
      </c>
      <c r="Q44" s="25" t="str">
        <f>TEXT((O44-P44)*60,"00")</f>
        <v>11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11</v>
      </c>
      <c r="U44" s="24" t="str">
        <f>IF(L44="",IF(G44&gt;0,"W","E"),"")</f>
        <v>E</v>
      </c>
      <c r="V44" s="44"/>
      <c r="W44" s="22">
        <f>IF(S44="due",90*(I44+K44),S44+T44/60)</f>
        <v>1.1833333333333333</v>
      </c>
      <c r="X44" s="22">
        <f>IF(R44="",W44,IF(R44="N",IF(U44="E",180+W44,180-W44),IF(U44="E",360-W44,W44)))</f>
        <v>181.18333333333334</v>
      </c>
      <c r="Y44" s="22">
        <f>RADIANS(X44)</f>
        <v>3.1622457164050597</v>
      </c>
      <c r="Z44" s="64"/>
      <c r="AA44" s="58">
        <f>-M44*COS(Y44)</f>
        <v>14.980011844305594</v>
      </c>
      <c r="AB44" s="58">
        <f>-M44*SIN(Y44)</f>
        <v>0.30942712212188711</v>
      </c>
      <c r="AC44" s="64"/>
      <c r="AD44" s="82">
        <f>$AA$40/$M$40*M44</f>
        <v>-6.1841649724127164E-6</v>
      </c>
      <c r="AE44" s="82">
        <f>$AB$40/$M$40*M44</f>
        <v>-2.2042586090059344E-4</v>
      </c>
      <c r="AF44" s="22">
        <f>AA44-AD44</f>
        <v>14.980018028470566</v>
      </c>
      <c r="AG44" s="22">
        <f>AB44-AE44</f>
        <v>0.30964754798278771</v>
      </c>
      <c r="AH44" s="64"/>
      <c r="AI44" s="25">
        <f>A44</f>
        <v>3</v>
      </c>
      <c r="AJ44" s="82">
        <f t="shared" si="1"/>
        <v>720889.75137292163</v>
      </c>
      <c r="AK44" s="82">
        <f t="shared" si="1"/>
        <v>461662.85649298946</v>
      </c>
      <c r="AL44" s="66"/>
      <c r="AM44" s="9" t="str">
        <f>IF(A45=0,A44&amp;" - 1",A44&amp;" - "&amp;A45)</f>
        <v>3 - 4</v>
      </c>
      <c r="AN44" s="18">
        <f>AN43+F43+F44</f>
        <v>14.940000000176951</v>
      </c>
      <c r="AO44" s="18">
        <f>AN44*G44</f>
        <v>-4.6314000000200704</v>
      </c>
      <c r="AP44" s="9" t="str">
        <f>D44&amp;","&amp;C44</f>
        <v>461662.82,720889.84</v>
      </c>
    </row>
    <row r="45" spans="1:44" s="46" customFormat="1">
      <c r="A45" s="20">
        <f>A44+1</f>
        <v>4</v>
      </c>
      <c r="B45" s="44"/>
      <c r="C45" s="60">
        <v>720904.82</v>
      </c>
      <c r="D45" s="60">
        <v>461663.13</v>
      </c>
      <c r="E45" s="79"/>
      <c r="F45" s="72">
        <f>IF(C46=0,C45-$C$42,C45-C46)</f>
        <v>1.999999990221113E-2</v>
      </c>
      <c r="G45" s="72">
        <f>IF(D46=0,D45-$D$42,D45-D46)</f>
        <v>-20.260000000009313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20.260009871675123</v>
      </c>
      <c r="N45" s="22">
        <f>IF(F45=0,,ATAN(G45/F45))</f>
        <v>-1.5698091602891933</v>
      </c>
      <c r="O45" s="22">
        <f>ABS(DEGREES(N45))</f>
        <v>89.943439525546523</v>
      </c>
      <c r="P45" s="24" t="str">
        <f>TEXT(INT(O45),"00")</f>
        <v>89</v>
      </c>
      <c r="Q45" s="25" t="str">
        <f>TEXT((O45-P45)*60,"00")</f>
        <v>57</v>
      </c>
      <c r="R45" s="23" t="str">
        <f>IF(L45="",IF(F45&gt;0,"S","N"),"")</f>
        <v>S</v>
      </c>
      <c r="S45" s="25" t="str">
        <f>IF(L45="",IF(INT(Q45)=60,INT(P45+1),P45),"due")</f>
        <v>89</v>
      </c>
      <c r="T45" s="25" t="str">
        <f>IF(L45="",IF(INT(Q45)=60,"00",Q45),L45)</f>
        <v>57</v>
      </c>
      <c r="U45" s="24" t="str">
        <f>IF(L45="",IF(G45&gt;0,"W","E"),"")</f>
        <v>E</v>
      </c>
      <c r="V45" s="44"/>
      <c r="W45" s="22">
        <f>IF(S45="due",90*(I45+K45),S45+T45/60)</f>
        <v>89.95</v>
      </c>
      <c r="X45" s="22">
        <f>IF(R45="",W45,IF(R45="N",IF(U45="E",180+W45,180-W45),IF(U45="E",360-W45,W45)))</f>
        <v>270.05</v>
      </c>
      <c r="Y45" s="22">
        <f>RADIANS(X45)</f>
        <v>4.7132616450106868</v>
      </c>
      <c r="Z45" s="64"/>
      <c r="AA45" s="58">
        <f>-M45*COS(Y45)</f>
        <v>-1.7680191693319892E-2</v>
      </c>
      <c r="AB45" s="58">
        <f>-M45*SIN(Y45)</f>
        <v>20.260002157235697</v>
      </c>
      <c r="AC45" s="64"/>
      <c r="AD45" s="82">
        <f>$AA$40/$M$40*M45</f>
        <v>-8.362111072633708E-6</v>
      </c>
      <c r="AE45" s="82">
        <f>$AB$40/$M$40*M45</f>
        <v>-2.9805568582892217E-4</v>
      </c>
      <c r="AF45" s="22">
        <f>AA45-AD45</f>
        <v>-1.7671829582247257E-2</v>
      </c>
      <c r="AG45" s="22">
        <f>AB45-AE45</f>
        <v>20.260300212921525</v>
      </c>
      <c r="AH45" s="64"/>
      <c r="AI45" s="25">
        <f>A45</f>
        <v>4</v>
      </c>
      <c r="AJ45" s="82">
        <f t="shared" ref="AJ45" si="2">AJ44+AF44</f>
        <v>720904.73139095015</v>
      </c>
      <c r="AK45" s="82">
        <f t="shared" ref="AK45" si="3">AK44+AG44</f>
        <v>461663.16614053742</v>
      </c>
      <c r="AL45" s="66"/>
      <c r="AM45" s="9" t="str">
        <f>IF(A46=0,A45&amp;" - 1",A45&amp;" - "&amp;A46)</f>
        <v>4 - 1</v>
      </c>
      <c r="AN45" s="18">
        <f>AN44+F44+F45</f>
        <v>-1.999999990221113E-2</v>
      </c>
      <c r="AO45" s="18">
        <f>AN45*G45</f>
        <v>0.40519999801898376</v>
      </c>
      <c r="AP45" s="9" t="str">
        <f>D45&amp;","&amp;C45</f>
        <v>461663.13,720904.82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R19" sqref="R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587.2840999979029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293.64204999895145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2.0439315888376372E-3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33307.43195003867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33000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33000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68.078112305744014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1.9815997528932414E-3</v>
      </c>
      <c r="AB40" s="91">
        <f>SUM(AB42:AB65536)</f>
        <v>-5.0091791661088791E-4</v>
      </c>
      <c r="AC40" s="91"/>
      <c r="AD40" s="91">
        <f>SUM(AD42:AD65536)</f>
        <v>1.9815997528932418E-3</v>
      </c>
      <c r="AE40" s="91">
        <f>SUM(AE42:AE65536)</f>
        <v>-5.0091791661088791E-4</v>
      </c>
      <c r="AF40" s="91">
        <f>SUM(AF42:AF65536)</f>
        <v>3.1225022567582528E-16</v>
      </c>
      <c r="AG40" s="91">
        <f>SUM(AG42:AG65536)</f>
        <v>0</v>
      </c>
      <c r="AH40" s="92"/>
      <c r="AI40" s="93">
        <v>1</v>
      </c>
      <c r="AJ40" s="92">
        <f>AJ44+AF44</f>
        <v>720878.03750815347</v>
      </c>
      <c r="AK40" s="92">
        <f>AK44+AG44</f>
        <v>461662.68965212419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338.80000000004657</v>
      </c>
      <c r="G41" s="72">
        <f>IF(D42=0,D41-$D$41,D41-D42)</f>
        <v>767.19999999995343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838.67829350708735</v>
      </c>
      <c r="N41" s="36">
        <f>IF(F41=0,,ATAN(G41/F41))</f>
        <v>1.1549448741179866</v>
      </c>
      <c r="O41" s="36">
        <f>ABS(DEGREES(N41))</f>
        <v>66.173466857228775</v>
      </c>
      <c r="P41" s="37" t="str">
        <f>TEXT(INT(O41),"00")</f>
        <v>66</v>
      </c>
      <c r="Q41" s="38" t="str">
        <f>TEXT((O41-P41)*60,"00")</f>
        <v>10</v>
      </c>
      <c r="R41" s="39" t="str">
        <f>IF(L41="",IF(F41&gt;0,"S","N"),"")</f>
        <v>S</v>
      </c>
      <c r="S41" s="25" t="str">
        <f>IF(L41="",IF(INT(Q41)=60,INT(P41+1),P41),"due")</f>
        <v>66</v>
      </c>
      <c r="T41" s="38" t="str">
        <f>IF(L41="",IF(INT(Q41)=60,"00",Q41),L41)</f>
        <v>10</v>
      </c>
      <c r="U41" s="40" t="str">
        <f>IF(L41="",IF(G41&gt;0,"W","E"),"")</f>
        <v>W</v>
      </c>
      <c r="V41" s="41"/>
      <c r="W41" s="22">
        <f>IF(S41="due",90*(I41+K41),S41+T41/60)</f>
        <v>66.166666666666671</v>
      </c>
      <c r="X41" s="22">
        <f>IF(R41="",W41,IF(R41="N",IF(U41="E",180+W41,180-W41),IF(U41="E",360-W41,W41)))</f>
        <v>66.166666666666671</v>
      </c>
      <c r="Y41" s="22">
        <f>RADIANS(X41)</f>
        <v>1.1548261884029147</v>
      </c>
      <c r="Z41" s="64"/>
      <c r="AA41" s="58">
        <f>-M41*COS(Y41)</f>
        <v>-338.89105329421687</v>
      </c>
      <c r="AB41" s="58">
        <f>-M41*SIN(Y41)</f>
        <v>-767.15978387627729</v>
      </c>
      <c r="AC41" s="64"/>
      <c r="AD41" s="22">
        <v>0</v>
      </c>
      <c r="AE41" s="22">
        <v>0</v>
      </c>
      <c r="AF41" s="22">
        <f t="shared" ref="AF41:AG43" si="0">AA41-AD41</f>
        <v>-338.89105329421687</v>
      </c>
      <c r="AG41" s="22">
        <f t="shared" si="0"/>
        <v>-767.15978387627729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720889.82</v>
      </c>
      <c r="D42" s="60">
        <v>461683.02</v>
      </c>
      <c r="E42" s="79"/>
      <c r="F42" s="72">
        <f>IF(C43=0,C42-$C$42,C42-C43)</f>
        <v>14.839999999967404</v>
      </c>
      <c r="G42" s="72">
        <f>IF(D43=0,D42-$D$42,D42-D43)</f>
        <v>0.34000000002561137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14.843894367687003</v>
      </c>
      <c r="N42" s="36">
        <f>IF(F42=0,,ATAN(G42/F42))</f>
        <v>2.2907043682311785E-2</v>
      </c>
      <c r="O42" s="36">
        <f>ABS(DEGREES(N42))</f>
        <v>1.3124769241182814</v>
      </c>
      <c r="P42" s="37" t="str">
        <f>TEXT(INT(O42),"00")</f>
        <v>01</v>
      </c>
      <c r="Q42" s="38" t="str">
        <f>TEXT((O42-P42)*60,"00")</f>
        <v>19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19</v>
      </c>
      <c r="U42" s="40" t="str">
        <f>IF(L42="",IF(G42&gt;0,"W","E"),"")</f>
        <v>W</v>
      </c>
      <c r="V42" s="44"/>
      <c r="W42" s="22">
        <f>IF(S42="due",90*(I42+K42),S42+T42/60)</f>
        <v>1.3166666666666667</v>
      </c>
      <c r="X42" s="22">
        <f>IF(R42="",W42,IF(R42="N",IF(U42="E",180+W42,180-W42),IF(U42="E",360-W42,W42)))</f>
        <v>1.3166666666666667</v>
      </c>
      <c r="Y42" s="22">
        <f>RADIANS(X42)</f>
        <v>2.2980168484592004E-2</v>
      </c>
      <c r="Z42" s="64"/>
      <c r="AA42" s="58">
        <f>-M42*COS(Y42)</f>
        <v>-14.839975097858151</v>
      </c>
      <c r="AB42" s="58">
        <f>-M42*SIN(Y42)</f>
        <v>-0.3410851711814501</v>
      </c>
      <c r="AC42" s="64"/>
      <c r="AD42" s="82">
        <f>$AA$40/$M$40*M42</f>
        <v>4.3207216555709514E-4</v>
      </c>
      <c r="AE42" s="82">
        <f>$AB$40/$M$40*M42</f>
        <v>-1.0922119296816195E-4</v>
      </c>
      <c r="AF42" s="22">
        <f t="shared" si="0"/>
        <v>-14.840407170023708</v>
      </c>
      <c r="AG42" s="22">
        <f t="shared" si="0"/>
        <v>-0.34097594998848191</v>
      </c>
      <c r="AH42" s="63"/>
      <c r="AI42" s="38">
        <f>A42</f>
        <v>1</v>
      </c>
      <c r="AJ42" s="82">
        <f t="shared" ref="AJ42:AK44" si="1">AJ41+AF41</f>
        <v>720889.72894670581</v>
      </c>
      <c r="AK42" s="82">
        <f t="shared" si="1"/>
        <v>461683.0602161237</v>
      </c>
      <c r="AL42" s="66"/>
      <c r="AM42" s="9" t="str">
        <f>IF(A43=0,A42&amp;" - 1",A42&amp;" - "&amp;A43)</f>
        <v>1 - 2</v>
      </c>
      <c r="AN42" s="18">
        <f>F42</f>
        <v>14.839999999967404</v>
      </c>
      <c r="AO42" s="18">
        <f>AN42*G42</f>
        <v>5.0456000003689896</v>
      </c>
      <c r="AP42" s="9" t="str">
        <f>D42&amp;","&amp;C42</f>
        <v>461683.02,720889.82</v>
      </c>
    </row>
    <row r="43" spans="1:44">
      <c r="A43" s="20">
        <f>A42+1</f>
        <v>2</v>
      </c>
      <c r="B43" s="44"/>
      <c r="C43" s="60">
        <v>720874.98</v>
      </c>
      <c r="D43" s="60">
        <v>461682.68</v>
      </c>
      <c r="E43" s="79"/>
      <c r="F43" s="72">
        <f>IF(C44=0,C43-$C$42,C43-C44)</f>
        <v>-5.0000000046566129E-2</v>
      </c>
      <c r="G43" s="72">
        <f>IF(D44=0,D43-$D$42,D43-D44)</f>
        <v>16.960000000020955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16.960073702691137</v>
      </c>
      <c r="N43" s="36">
        <f>IF(F43=0,,ATAN(G43/F43))</f>
        <v>-1.567848222125612</v>
      </c>
      <c r="O43" s="36">
        <f>ABS(DEGREES(N43))</f>
        <v>89.831086044887186</v>
      </c>
      <c r="P43" s="37" t="str">
        <f>TEXT(INT(O43),"00")</f>
        <v>89</v>
      </c>
      <c r="Q43" s="38" t="str">
        <f>TEXT((O43-P43)*60,"00")</f>
        <v>50</v>
      </c>
      <c r="R43" s="39" t="str">
        <f>IF(L43="",IF(F43&gt;0,"S","N"),"")</f>
        <v>N</v>
      </c>
      <c r="S43" s="25" t="str">
        <f>IF(L43="",IF(INT(Q43)=60,INT(P43+1),P43),"due")</f>
        <v>89</v>
      </c>
      <c r="T43" s="38" t="str">
        <f>IF(L43="",IF(INT(Q43)=60,"00",Q43),L43)</f>
        <v>50</v>
      </c>
      <c r="U43" s="40" t="str">
        <f>IF(L43="",IF(G43&gt;0,"W","E"),"")</f>
        <v>W</v>
      </c>
      <c r="V43" s="44"/>
      <c r="W43" s="22">
        <f>IF(S43="due",90*(I43+K43),S43+T43/60)</f>
        <v>89.833333333333329</v>
      </c>
      <c r="X43" s="22">
        <f>IF(R43="",W43,IF(R43="N",IF(U43="E",180+W43,180-W43),IF(U43="E",360-W43,W43)))</f>
        <v>90.166666666666671</v>
      </c>
      <c r="Y43" s="22">
        <f>RADIANS(X43)</f>
        <v>1.573705208881554</v>
      </c>
      <c r="Z43" s="64"/>
      <c r="AA43" s="58">
        <f>-M43*COS(Y43)</f>
        <v>4.933478500691621E-2</v>
      </c>
      <c r="AB43" s="58">
        <f>-M43*SIN(Y43)</f>
        <v>-16.960001948104363</v>
      </c>
      <c r="AC43" s="64"/>
      <c r="AD43" s="82">
        <f>$AA$40/$M$40*M43</f>
        <v>4.9366935597989949E-4</v>
      </c>
      <c r="AE43" s="82">
        <f>$AB$40/$M$40*M43</f>
        <v>-1.2479201459882937E-4</v>
      </c>
      <c r="AF43" s="22">
        <f t="shared" si="0"/>
        <v>4.8841115650936309E-2</v>
      </c>
      <c r="AG43" s="22">
        <f t="shared" si="0"/>
        <v>-16.959877156089764</v>
      </c>
      <c r="AH43" s="64"/>
      <c r="AI43" s="25">
        <f>A43</f>
        <v>2</v>
      </c>
      <c r="AJ43" s="82">
        <f t="shared" si="1"/>
        <v>720874.88853953581</v>
      </c>
      <c r="AK43" s="82">
        <f t="shared" si="1"/>
        <v>461682.7192401737</v>
      </c>
      <c r="AL43" s="66"/>
      <c r="AM43" s="9" t="str">
        <f>IF(A44=0,A43&amp;" - 1",A43&amp;" - "&amp;A44)</f>
        <v>2 - 3</v>
      </c>
      <c r="AN43" s="18">
        <f>AN42+F42+F43</f>
        <v>29.629999999888241</v>
      </c>
      <c r="AO43" s="18">
        <f>AN43*G43</f>
        <v>502.52479999872548</v>
      </c>
      <c r="AP43" s="9" t="str">
        <f>D43&amp;","&amp;C43</f>
        <v>461682.68,720874.98</v>
      </c>
    </row>
    <row r="44" spans="1:44" s="46" customFormat="1">
      <c r="A44" s="20">
        <f>A43+1</f>
        <v>3</v>
      </c>
      <c r="B44" s="44"/>
      <c r="C44" s="60">
        <v>720875.03</v>
      </c>
      <c r="D44" s="60">
        <v>461665.72</v>
      </c>
      <c r="E44" s="79"/>
      <c r="F44" s="72">
        <f>IF(C45=0,C44-$C$42,C44-C45)</f>
        <v>-3.0999999999767169</v>
      </c>
      <c r="G44" s="72">
        <f>IF(D45=0,D44-$D$42,D44-D45)</f>
        <v>3.0699999999487773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4.3629004113709886</v>
      </c>
      <c r="N44" s="22">
        <f>IF(F44=0,,ATAN(G44/F44))</f>
        <v>-0.78053596508007317</v>
      </c>
      <c r="O44" s="22">
        <f>ABS(DEGREES(N44))</f>
        <v>44.721416557258799</v>
      </c>
      <c r="P44" s="24" t="str">
        <f>TEXT(INT(O44),"00")</f>
        <v>44</v>
      </c>
      <c r="Q44" s="25" t="str">
        <f>TEXT((O44-P44)*60,"00")</f>
        <v>43</v>
      </c>
      <c r="R44" s="23" t="str">
        <f>IF(L44="",IF(F44&gt;0,"S","N"),"")</f>
        <v>N</v>
      </c>
      <c r="S44" s="25" t="str">
        <f>IF(L44="",IF(INT(Q44)=60,INT(P44+1),P44),"due")</f>
        <v>44</v>
      </c>
      <c r="T44" s="25" t="str">
        <f>IF(L44="",IF(INT(Q44)=60,"00",Q44),L44)</f>
        <v>43</v>
      </c>
      <c r="U44" s="24" t="str">
        <f>IF(L44="",IF(G44&gt;0,"W","E"),"")</f>
        <v>W</v>
      </c>
      <c r="V44" s="44"/>
      <c r="W44" s="22">
        <f>IF(S44="due",90*(I44+K44),S44+T44/60)</f>
        <v>44.716666666666669</v>
      </c>
      <c r="X44" s="22">
        <f>IF(R44="",W44,IF(R44="N",IF(U44="E",180+W44,180-W44),IF(U44="E",360-W44,W44)))</f>
        <v>135.28333333333333</v>
      </c>
      <c r="Y44" s="22">
        <f>RADIANS(X44)</f>
        <v>2.3611395897396621</v>
      </c>
      <c r="Z44" s="64"/>
      <c r="AA44" s="58">
        <f>-M44*COS(Y44)</f>
        <v>3.100254496099792</v>
      </c>
      <c r="AB44" s="58">
        <f>-M44*SIN(Y44)</f>
        <v>-3.069742995586791</v>
      </c>
      <c r="AC44" s="64"/>
      <c r="AD44" s="82">
        <f>$AA$40/$M$40*M44</f>
        <v>1.269941554525318E-4</v>
      </c>
      <c r="AE44" s="82">
        <f>$AB$40/$M$40*M44</f>
        <v>-3.2102167795571293E-5</v>
      </c>
      <c r="AF44" s="22">
        <f>AA44-AD44</f>
        <v>3.1001275019443395</v>
      </c>
      <c r="AG44" s="22">
        <f>AB44-AE44</f>
        <v>-3.0697108934189954</v>
      </c>
      <c r="AH44" s="64"/>
      <c r="AI44" s="25">
        <f>A44</f>
        <v>3</v>
      </c>
      <c r="AJ44" s="82">
        <f t="shared" si="1"/>
        <v>720874.93738065148</v>
      </c>
      <c r="AK44" s="82">
        <f t="shared" si="1"/>
        <v>461665.75936301763</v>
      </c>
      <c r="AL44" s="66"/>
      <c r="AM44" s="9" t="str">
        <f>IF(A45=0,A44&amp;" - 1",A44&amp;" - "&amp;A45)</f>
        <v>3 - 4</v>
      </c>
      <c r="AN44" s="18">
        <f>AN43+F43+F44</f>
        <v>26.479999999864958</v>
      </c>
      <c r="AO44" s="18">
        <f>AN44*G44</f>
        <v>81.293599998229041</v>
      </c>
      <c r="AP44" s="9" t="str">
        <f>D44&amp;","&amp;C44</f>
        <v>461665.72,720875.03</v>
      </c>
    </row>
    <row r="45" spans="1:44" s="46" customFormat="1">
      <c r="A45" s="20">
        <f t="shared" ref="A45:A46" si="2">A44+1</f>
        <v>4</v>
      </c>
      <c r="B45" s="44"/>
      <c r="C45" s="60">
        <v>720878.13</v>
      </c>
      <c r="D45" s="60">
        <v>461662.65</v>
      </c>
      <c r="E45" s="79"/>
      <c r="F45" s="72">
        <f t="shared" ref="F45:F46" si="3">IF(C46=0,C45-$C$42,C45-C46)</f>
        <v>-11.709999999962747</v>
      </c>
      <c r="G45" s="72">
        <f t="shared" ref="G45:G46" si="4">IF(D46=0,D45-$D$42,D45-D46)</f>
        <v>-0.16999999998370185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11.711233922995561</v>
      </c>
      <c r="N45" s="22">
        <f t="shared" ref="N45:N46" si="11">IF(F45=0,,ATAN(G45/F45))</f>
        <v>1.4516486638887301E-2</v>
      </c>
      <c r="O45" s="22">
        <f t="shared" ref="O45:O46" si="12">ABS(DEGREES(N45))</f>
        <v>0.83173341776629228</v>
      </c>
      <c r="P45" s="24" t="str">
        <f t="shared" ref="P45:P46" si="13">TEXT(INT(O45),"00")</f>
        <v>00</v>
      </c>
      <c r="Q45" s="25" t="str">
        <f t="shared" ref="Q45:Q46" si="14">TEXT((O45-P45)*60,"00")</f>
        <v>50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50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0.83333333333333337</v>
      </c>
      <c r="X45" s="22">
        <f t="shared" ref="X45:X46" si="20">IF(R45="",W45,IF(R45="N",IF(U45="E",180+W45,180-W45),IF(U45="E",360-W45,W45)))</f>
        <v>180.83333333333334</v>
      </c>
      <c r="Y45" s="22">
        <f t="shared" ref="Y45:Y46" si="21">RADIANS(X45)</f>
        <v>3.1561370640230795</v>
      </c>
      <c r="Z45" s="64"/>
      <c r="AA45" s="58">
        <f t="shared" ref="AA45:AA46" si="22">-M45*COS(Y45)</f>
        <v>11.709995248352332</v>
      </c>
      <c r="AB45" s="58">
        <f t="shared" ref="AB45:AB46" si="23">-M45*SIN(Y45)</f>
        <v>0.17032698754979211</v>
      </c>
      <c r="AC45" s="64"/>
      <c r="AD45" s="82">
        <f t="shared" ref="AD45:AD46" si="24">$AA$40/$M$40*M45</f>
        <v>3.4088751085897671E-4</v>
      </c>
      <c r="AE45" s="82">
        <f t="shared" ref="AE45:AE46" si="25">$AB$40/$M$40*M45</f>
        <v>-8.6171115780992716E-5</v>
      </c>
      <c r="AF45" s="22">
        <f t="shared" ref="AF45:AF46" si="26">AA45-AD45</f>
        <v>11.709654360841473</v>
      </c>
      <c r="AG45" s="22">
        <f t="shared" ref="AG45:AG46" si="27">AB45-AE45</f>
        <v>0.17041315866557311</v>
      </c>
      <c r="AH45" s="64"/>
      <c r="AI45" s="25">
        <f t="shared" ref="AI45:AI46" si="28">A45</f>
        <v>4</v>
      </c>
      <c r="AJ45" s="82">
        <f t="shared" ref="AJ45:AJ46" si="29">AJ44+AF44</f>
        <v>720878.03750815347</v>
      </c>
      <c r="AK45" s="82">
        <f t="shared" ref="AK45:AK46" si="30">AK44+AG44</f>
        <v>461662.68965212419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11.669999999925494</v>
      </c>
      <c r="AO45" s="18">
        <f t="shared" ref="AO45:AO46" si="33">AN45*G45</f>
        <v>-1.9838999997971347</v>
      </c>
      <c r="AP45" s="9" t="str">
        <f t="shared" ref="AP45:AP46" si="34">D45&amp;","&amp;C45</f>
        <v>461662.65,720878.13</v>
      </c>
    </row>
    <row r="46" spans="1:44" s="46" customFormat="1">
      <c r="A46" s="20">
        <f t="shared" si="2"/>
        <v>5</v>
      </c>
      <c r="B46" s="44"/>
      <c r="C46" s="60">
        <v>720889.84</v>
      </c>
      <c r="D46" s="60">
        <v>461662.82</v>
      </c>
      <c r="E46" s="79"/>
      <c r="F46" s="72">
        <f t="shared" si="3"/>
        <v>2.0000000018626451E-2</v>
      </c>
      <c r="G46" s="72">
        <f t="shared" si="4"/>
        <v>-20.200000000011642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20.200009900999333</v>
      </c>
      <c r="N46" s="22">
        <f t="shared" si="11"/>
        <v>-1.569806228107604</v>
      </c>
      <c r="O46" s="22">
        <f t="shared" si="12"/>
        <v>89.943271523916692</v>
      </c>
      <c r="P46" s="24" t="str">
        <f t="shared" si="13"/>
        <v>89</v>
      </c>
      <c r="Q46" s="25" t="str">
        <f t="shared" si="14"/>
        <v>57</v>
      </c>
      <c r="R46" s="23" t="str">
        <f t="shared" si="15"/>
        <v>S</v>
      </c>
      <c r="S46" s="25" t="str">
        <f t="shared" si="16"/>
        <v>89</v>
      </c>
      <c r="T46" s="25" t="str">
        <f t="shared" si="17"/>
        <v>57</v>
      </c>
      <c r="U46" s="24" t="str">
        <f t="shared" si="18"/>
        <v>E</v>
      </c>
      <c r="V46" s="44"/>
      <c r="W46" s="22">
        <f t="shared" si="19"/>
        <v>89.95</v>
      </c>
      <c r="X46" s="22">
        <f t="shared" si="20"/>
        <v>270.05</v>
      </c>
      <c r="Y46" s="22">
        <f t="shared" si="21"/>
        <v>4.7132616450106868</v>
      </c>
      <c r="Z46" s="64"/>
      <c r="AA46" s="58">
        <f t="shared" si="22"/>
        <v>-1.7627831847995996E-2</v>
      </c>
      <c r="AB46" s="58">
        <f t="shared" si="23"/>
        <v>20.2000022094062</v>
      </c>
      <c r="AC46" s="64"/>
      <c r="AD46" s="82">
        <f t="shared" si="24"/>
        <v>5.8797656504473857E-4</v>
      </c>
      <c r="AE46" s="82">
        <f t="shared" si="25"/>
        <v>-1.4863142546733268E-4</v>
      </c>
      <c r="AF46" s="22">
        <f t="shared" si="26"/>
        <v>-1.8215808413040734E-2</v>
      </c>
      <c r="AG46" s="22">
        <f t="shared" si="27"/>
        <v>20.200150840831668</v>
      </c>
      <c r="AH46" s="64"/>
      <c r="AI46" s="25">
        <f t="shared" si="28"/>
        <v>5</v>
      </c>
      <c r="AJ46" s="82">
        <f t="shared" si="29"/>
        <v>720889.74716251437</v>
      </c>
      <c r="AK46" s="82">
        <f t="shared" si="30"/>
        <v>461662.86006528285</v>
      </c>
      <c r="AL46" s="66"/>
      <c r="AM46" s="9" t="str">
        <f t="shared" si="31"/>
        <v>5 - 1</v>
      </c>
      <c r="AN46" s="18">
        <f t="shared" si="32"/>
        <v>-2.0000000018626451E-2</v>
      </c>
      <c r="AO46" s="18">
        <f t="shared" si="33"/>
        <v>0.40400000037648715</v>
      </c>
      <c r="AP46" s="9" t="str">
        <f t="shared" si="34"/>
        <v>461662.82,720889.84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M20" sqref="M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87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88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571.59689999936154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285.79844999968077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2.9111638204529027E-3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23108.121455025404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23000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23000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67.27152713850144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2.8889270787129107E-3</v>
      </c>
      <c r="AB40" s="91">
        <f>SUM(AB42:AB65536)</f>
        <v>3.5913106715129706E-4</v>
      </c>
      <c r="AC40" s="91"/>
      <c r="AD40" s="91">
        <f>SUM(AD42:AD65536)</f>
        <v>2.8889270787129107E-3</v>
      </c>
      <c r="AE40" s="91">
        <f>SUM(AE42:AE65536)</f>
        <v>3.5913106715129711E-4</v>
      </c>
      <c r="AF40" s="91">
        <f>SUM(AF42:AF65536)</f>
        <v>0</v>
      </c>
      <c r="AG40" s="91">
        <f>SUM(AG42:AG65536)</f>
        <v>4.2188474935755949E-15</v>
      </c>
      <c r="AH40" s="92"/>
      <c r="AI40" s="93">
        <v>1</v>
      </c>
      <c r="AJ40" s="92">
        <f>AJ44+AF44</f>
        <v>720874.75822485401</v>
      </c>
      <c r="AK40" s="92">
        <f>AK44+AG44</f>
        <v>461699.53928358055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338.80000000004657</v>
      </c>
      <c r="G41" s="72">
        <f>IF(D42=0,D41-$D$41,D41-D42)</f>
        <v>767.19999999995343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838.67829350708735</v>
      </c>
      <c r="N41" s="36">
        <f>IF(F41=0,,ATAN(G41/F41))</f>
        <v>1.1549448741179866</v>
      </c>
      <c r="O41" s="36">
        <f>ABS(DEGREES(N41))</f>
        <v>66.173466857228775</v>
      </c>
      <c r="P41" s="37" t="str">
        <f>TEXT(INT(O41),"00")</f>
        <v>66</v>
      </c>
      <c r="Q41" s="38" t="str">
        <f>TEXT((O41-P41)*60,"00")</f>
        <v>10</v>
      </c>
      <c r="R41" s="39" t="str">
        <f>IF(L41="",IF(F41&gt;0,"S","N"),"")</f>
        <v>S</v>
      </c>
      <c r="S41" s="25" t="str">
        <f>IF(L41="",IF(INT(Q41)=60,INT(P41+1),P41),"due")</f>
        <v>66</v>
      </c>
      <c r="T41" s="38" t="str">
        <f>IF(L41="",IF(INT(Q41)=60,"00",Q41),L41)</f>
        <v>10</v>
      </c>
      <c r="U41" s="40" t="str">
        <f>IF(L41="",IF(G41&gt;0,"W","E"),"")</f>
        <v>W</v>
      </c>
      <c r="V41" s="41"/>
      <c r="W41" s="22">
        <f>IF(S41="due",90*(I41+K41),S41+T41/60)</f>
        <v>66.166666666666671</v>
      </c>
      <c r="X41" s="22">
        <f>IF(R41="",W41,IF(R41="N",IF(U41="E",180+W41,180-W41),IF(U41="E",360-W41,W41)))</f>
        <v>66.166666666666671</v>
      </c>
      <c r="Y41" s="22">
        <f>RADIANS(X41)</f>
        <v>1.1548261884029147</v>
      </c>
      <c r="Z41" s="64"/>
      <c r="AA41" s="58">
        <f>-M41*COS(Y41)</f>
        <v>-338.89105329421687</v>
      </c>
      <c r="AB41" s="58">
        <f>-M41*SIN(Y41)</f>
        <v>-767.15978387627729</v>
      </c>
      <c r="AC41" s="64"/>
      <c r="AD41" s="22">
        <v>0</v>
      </c>
      <c r="AE41" s="22">
        <v>0</v>
      </c>
      <c r="AF41" s="22">
        <f t="shared" ref="AF41:AG43" si="0">AA41-AD41</f>
        <v>-338.89105329421687</v>
      </c>
      <c r="AG41" s="22">
        <f t="shared" si="0"/>
        <v>-767.15978387627729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720889.82</v>
      </c>
      <c r="D42" s="60">
        <v>461683.02</v>
      </c>
      <c r="E42" s="79"/>
      <c r="F42" s="72">
        <f>IF(C43=0,C42-$C$42,C42-C43)</f>
        <v>0.33999999996740371</v>
      </c>
      <c r="G42" s="72">
        <f>IF(D43=0,D42-$D$42,D42-D43)</f>
        <v>-19.760000000009313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19.7629248847519</v>
      </c>
      <c r="N42" s="36">
        <f>IF(F42=0,,ATAN(G42/F42))</f>
        <v>-1.553591546828611</v>
      </c>
      <c r="O42" s="36">
        <f>ABS(DEGREES(N42))</f>
        <v>89.014238720480606</v>
      </c>
      <c r="P42" s="37" t="str">
        <f>TEXT(INT(O42),"00")</f>
        <v>89</v>
      </c>
      <c r="Q42" s="38" t="str">
        <f>TEXT((O42-P42)*60,"00")</f>
        <v>01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01</v>
      </c>
      <c r="U42" s="40" t="str">
        <f>IF(L42="",IF(G42&gt;0,"W","E"),"")</f>
        <v>E</v>
      </c>
      <c r="V42" s="44"/>
      <c r="W42" s="22">
        <f>IF(S42="due",90*(I42+K42),S42+T42/60)</f>
        <v>89.016666666666666</v>
      </c>
      <c r="X42" s="22">
        <f>IF(R42="",W42,IF(R42="N",IF(U42="E",180+W42,180-W42),IF(U42="E",360-W42,W42)))</f>
        <v>270.98333333333335</v>
      </c>
      <c r="Y42" s="22">
        <f>RADIANS(X42)</f>
        <v>4.7295513846959674</v>
      </c>
      <c r="Z42" s="64"/>
      <c r="AA42" s="58">
        <f>-M42*COS(Y42)</f>
        <v>-0.33916265671942653</v>
      </c>
      <c r="AB42" s="58">
        <f>-M42*SIN(Y42)</f>
        <v>19.760014389990534</v>
      </c>
      <c r="AC42" s="64"/>
      <c r="AD42" s="82">
        <f>$AA$40/$M$40*M42</f>
        <v>8.4870451560557249E-4</v>
      </c>
      <c r="AE42" s="82">
        <f>$AB$40/$M$40*M42</f>
        <v>1.0550496778940791E-4</v>
      </c>
      <c r="AF42" s="22">
        <f t="shared" si="0"/>
        <v>-0.34001136123503212</v>
      </c>
      <c r="AG42" s="22">
        <f t="shared" si="0"/>
        <v>19.759908885022746</v>
      </c>
      <c r="AH42" s="63"/>
      <c r="AI42" s="38">
        <f>A42</f>
        <v>1</v>
      </c>
      <c r="AJ42" s="82">
        <f t="shared" ref="AJ42:AK44" si="1">AJ41+AF41</f>
        <v>720889.72894670581</v>
      </c>
      <c r="AK42" s="82">
        <f t="shared" si="1"/>
        <v>461683.0602161237</v>
      </c>
      <c r="AL42" s="66"/>
      <c r="AM42" s="9" t="str">
        <f>IF(A43=0,A42&amp;" - 1",A42&amp;" - "&amp;A43)</f>
        <v>1 - 2</v>
      </c>
      <c r="AN42" s="18">
        <f>F42</f>
        <v>0.33999999996740371</v>
      </c>
      <c r="AO42" s="18">
        <f>AN42*G42</f>
        <v>-6.7183999993590637</v>
      </c>
      <c r="AP42" s="9" t="str">
        <f>D42&amp;","&amp;C42</f>
        <v>461683.02,720889.82</v>
      </c>
    </row>
    <row r="43" spans="1:44">
      <c r="A43" s="20">
        <f>A42+1</f>
        <v>2</v>
      </c>
      <c r="B43" s="44"/>
      <c r="C43" s="60">
        <v>720889.48</v>
      </c>
      <c r="D43" s="60">
        <v>461702.78</v>
      </c>
      <c r="E43" s="79"/>
      <c r="F43" s="72">
        <f>IF(C44=0,C43-$C$42,C43-C44)</f>
        <v>12.130000000004657</v>
      </c>
      <c r="G43" s="72">
        <f>IF(D44=0,D43-$D$42,D43-D44)</f>
        <v>0.55000000004656613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12.142462682675381</v>
      </c>
      <c r="N43" s="36">
        <f>IF(F43=0,,ATAN(G43/F43))</f>
        <v>4.531109214789867E-2</v>
      </c>
      <c r="O43" s="36">
        <f>ABS(DEGREES(N43))</f>
        <v>2.5961343452029579</v>
      </c>
      <c r="P43" s="37" t="str">
        <f>TEXT(INT(O43),"00")</f>
        <v>02</v>
      </c>
      <c r="Q43" s="38" t="str">
        <f>TEXT((O43-P43)*60,"00")</f>
        <v>36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36</v>
      </c>
      <c r="U43" s="40" t="str">
        <f>IF(L43="",IF(G43&gt;0,"W","E"),"")</f>
        <v>W</v>
      </c>
      <c r="V43" s="44"/>
      <c r="W43" s="22">
        <f>IF(S43="due",90*(I43+K43),S43+T43/60)</f>
        <v>2.6</v>
      </c>
      <c r="X43" s="22">
        <f>IF(R43="",W43,IF(R43="N",IF(U43="E",180+W43,180-W43),IF(U43="E",360-W43,W43)))</f>
        <v>2.6</v>
      </c>
      <c r="Y43" s="22">
        <f>RADIANS(X43)</f>
        <v>4.5378560551852569E-2</v>
      </c>
      <c r="Z43" s="64"/>
      <c r="AA43" s="58">
        <f>-M43*COS(Y43)</f>
        <v>-12.129962864774717</v>
      </c>
      <c r="AB43" s="58">
        <f>-M43*SIN(Y43)</f>
        <v>-0.5508183905341103</v>
      </c>
      <c r="AC43" s="64"/>
      <c r="AD43" s="82">
        <f>$AA$40/$M$40*M43</f>
        <v>5.2144927785005449E-4</v>
      </c>
      <c r="AE43" s="82">
        <f>$AB$40/$M$40*M43</f>
        <v>6.4822901553817058E-5</v>
      </c>
      <c r="AF43" s="22">
        <f t="shared" si="0"/>
        <v>-12.130484314052566</v>
      </c>
      <c r="AG43" s="22">
        <f t="shared" si="0"/>
        <v>-0.55088321343566415</v>
      </c>
      <c r="AH43" s="64"/>
      <c r="AI43" s="25">
        <f>A43</f>
        <v>2</v>
      </c>
      <c r="AJ43" s="82">
        <f t="shared" si="1"/>
        <v>720889.38893534453</v>
      </c>
      <c r="AK43" s="82">
        <f t="shared" si="1"/>
        <v>461702.8201250087</v>
      </c>
      <c r="AL43" s="66"/>
      <c r="AM43" s="9" t="str">
        <f>IF(A44=0,A43&amp;" - 1",A43&amp;" - "&amp;A44)</f>
        <v>2 - 3</v>
      </c>
      <c r="AN43" s="18">
        <f>AN42+F42+F43</f>
        <v>12.809999999939464</v>
      </c>
      <c r="AO43" s="18">
        <f>AN43*G43</f>
        <v>7.0455000005632176</v>
      </c>
      <c r="AP43" s="9" t="str">
        <f>D43&amp;","&amp;C43</f>
        <v>461702.78,720889.48</v>
      </c>
    </row>
    <row r="44" spans="1:44" s="46" customFormat="1">
      <c r="A44" s="20">
        <f>A43+1</f>
        <v>3</v>
      </c>
      <c r="B44" s="44"/>
      <c r="C44" s="60">
        <v>720877.35</v>
      </c>
      <c r="D44" s="60">
        <v>461702.23</v>
      </c>
      <c r="E44" s="79"/>
      <c r="F44" s="72">
        <f>IF(C45=0,C44-$C$42,C44-C45)</f>
        <v>2.5</v>
      </c>
      <c r="G44" s="72">
        <f>IF(D45=0,D44-$D$42,D44-D45)</f>
        <v>2.7299999999813735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3.7017428327611173</v>
      </c>
      <c r="N44" s="22">
        <f>IF(F44=0,,ATAN(G44/F44))</f>
        <v>0.82934690142616374</v>
      </c>
      <c r="O44" s="22">
        <f>ABS(DEGREES(N44))</f>
        <v>47.518077203971494</v>
      </c>
      <c r="P44" s="24" t="str">
        <f>TEXT(INT(O44),"00")</f>
        <v>47</v>
      </c>
      <c r="Q44" s="25" t="str">
        <f>TEXT((O44-P44)*60,"00")</f>
        <v>31</v>
      </c>
      <c r="R44" s="23" t="str">
        <f>IF(L44="",IF(F44&gt;0,"S","N"),"")</f>
        <v>S</v>
      </c>
      <c r="S44" s="25" t="str">
        <f>IF(L44="",IF(INT(Q44)=60,INT(P44+1),P44),"due")</f>
        <v>47</v>
      </c>
      <c r="T44" s="25" t="str">
        <f>IF(L44="",IF(INT(Q44)=60,"00",Q44),L44)</f>
        <v>31</v>
      </c>
      <c r="U44" s="24" t="str">
        <f>IF(L44="",IF(G44&gt;0,"W","E"),"")</f>
        <v>W</v>
      </c>
      <c r="V44" s="44"/>
      <c r="W44" s="22">
        <f>IF(S44="due",90*(I44+K44),S44+T44/60)</f>
        <v>47.516666666666666</v>
      </c>
      <c r="X44" s="22">
        <f>IF(R44="",W44,IF(R44="N",IF(U44="E",180+W44,180-W44),IF(U44="E",360-W44,W44)))</f>
        <v>47.516666666666666</v>
      </c>
      <c r="Y44" s="22">
        <f>RADIANS(X44)</f>
        <v>0.82932228290597221</v>
      </c>
      <c r="Z44" s="64"/>
      <c r="AA44" s="58">
        <f>-M44*COS(Y44)</f>
        <v>-2.5000672078025263</v>
      </c>
      <c r="AB44" s="58">
        <f>-M44*SIN(Y44)</f>
        <v>-2.729938452853613</v>
      </c>
      <c r="AC44" s="64"/>
      <c r="AD44" s="82">
        <f>$AA$40/$M$40*M44</f>
        <v>1.5896866866092752E-4</v>
      </c>
      <c r="AE44" s="82">
        <f>$AB$40/$M$40*M44</f>
        <v>1.9761865240729836E-5</v>
      </c>
      <c r="AF44" s="22">
        <f>AA44-AD44</f>
        <v>-2.5002261764711871</v>
      </c>
      <c r="AG44" s="22">
        <f>AB44-AE44</f>
        <v>-2.7299582147188537</v>
      </c>
      <c r="AH44" s="64"/>
      <c r="AI44" s="25">
        <f>A44</f>
        <v>3</v>
      </c>
      <c r="AJ44" s="82">
        <f t="shared" si="1"/>
        <v>720877.25845103047</v>
      </c>
      <c r="AK44" s="82">
        <f t="shared" si="1"/>
        <v>461702.26924179529</v>
      </c>
      <c r="AL44" s="66"/>
      <c r="AM44" s="9" t="str">
        <f>IF(A45=0,A44&amp;" - 1",A44&amp;" - "&amp;A45)</f>
        <v>3 - 4</v>
      </c>
      <c r="AN44" s="18">
        <f>AN43+F43+F44</f>
        <v>27.439999999944121</v>
      </c>
      <c r="AO44" s="18">
        <f>AN44*G44</f>
        <v>74.911199999336333</v>
      </c>
      <c r="AP44" s="9" t="str">
        <f>D44&amp;","&amp;C44</f>
        <v>461702.23,720877.35</v>
      </c>
    </row>
    <row r="45" spans="1:44" s="46" customFormat="1">
      <c r="A45" s="20">
        <f t="shared" ref="A45:A46" si="2">A44+1</f>
        <v>4</v>
      </c>
      <c r="B45" s="44"/>
      <c r="C45" s="60">
        <v>720874.85</v>
      </c>
      <c r="D45" s="60">
        <v>461699.5</v>
      </c>
      <c r="E45" s="79"/>
      <c r="F45" s="72">
        <f t="shared" ref="F45:F46" si="3">IF(C46=0,C45-$C$42,C45-C46)</f>
        <v>-0.13000000000465661</v>
      </c>
      <c r="G45" s="72">
        <f t="shared" ref="G45:G46" si="4">IF(D46=0,D45-$D$42,D45-D46)</f>
        <v>16.820000000006985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16.820502370626038</v>
      </c>
      <c r="N45" s="22">
        <f t="shared" ref="N45:N46" si="11">IF(F45=0,,ATAN(G45/F45))</f>
        <v>-1.5630675865127432</v>
      </c>
      <c r="O45" s="22">
        <f t="shared" ref="O45:O46" si="12">ABS(DEGREES(N45))</f>
        <v>89.557175800879861</v>
      </c>
      <c r="P45" s="24" t="str">
        <f t="shared" ref="P45:P46" si="13">TEXT(INT(O45),"00")</f>
        <v>89</v>
      </c>
      <c r="Q45" s="25" t="str">
        <f t="shared" ref="Q45:Q46" si="14">TEXT((O45-P45)*60,"00")</f>
        <v>33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33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89.55</v>
      </c>
      <c r="X45" s="22">
        <f t="shared" ref="X45:X46" si="20">IF(R45="",W45,IF(R45="N",IF(U45="E",180+W45,180-W45),IF(U45="E",360-W45,W45)))</f>
        <v>90.45</v>
      </c>
      <c r="Y45" s="22">
        <f t="shared" ref="Y45:Y46" si="21">RADIANS(X45)</f>
        <v>1.5786503084288712</v>
      </c>
      <c r="Z45" s="64"/>
      <c r="AA45" s="58">
        <f t="shared" ref="AA45:AA46" si="22">-M45*COS(Y45)</f>
        <v>0.13210655851723291</v>
      </c>
      <c r="AB45" s="58">
        <f t="shared" ref="AB45:AB46" si="23">-M45*SIN(Y45)</f>
        <v>-16.819983586717107</v>
      </c>
      <c r="AC45" s="64"/>
      <c r="AD45" s="82">
        <f t="shared" ref="AD45:AD46" si="24">$AA$40/$M$40*M45</f>
        <v>7.2234430884868326E-4</v>
      </c>
      <c r="AE45" s="82">
        <f t="shared" ref="AE45:AE46" si="25">$AB$40/$M$40*M45</f>
        <v>8.9796756864860098E-5</v>
      </c>
      <c r="AF45" s="22">
        <f t="shared" ref="AF45:AF46" si="26">AA45-AD45</f>
        <v>0.13138421420838423</v>
      </c>
      <c r="AG45" s="22">
        <f t="shared" ref="AG45:AG46" si="27">AB45-AE45</f>
        <v>-16.820073383473972</v>
      </c>
      <c r="AH45" s="64"/>
      <c r="AI45" s="25">
        <f t="shared" ref="AI45:AI46" si="28">A45</f>
        <v>4</v>
      </c>
      <c r="AJ45" s="82">
        <f t="shared" ref="AJ45:AJ46" si="29">AJ44+AF44</f>
        <v>720874.75822485401</v>
      </c>
      <c r="AK45" s="82">
        <f t="shared" ref="AK45:AK46" si="30">AK44+AG44</f>
        <v>461699.53928358055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29.809999999939464</v>
      </c>
      <c r="AO45" s="18">
        <f t="shared" ref="AO45:AO46" si="33">AN45*G45</f>
        <v>501.40419999918998</v>
      </c>
      <c r="AP45" s="9" t="str">
        <f t="shared" ref="AP45:AP46" si="34">D45&amp;","&amp;C45</f>
        <v>461699.5,720874.85</v>
      </c>
    </row>
    <row r="46" spans="1:44" s="46" customFormat="1">
      <c r="A46" s="20">
        <f t="shared" si="2"/>
        <v>5</v>
      </c>
      <c r="B46" s="44"/>
      <c r="C46" s="60">
        <v>720874.98</v>
      </c>
      <c r="D46" s="60">
        <v>461682.68</v>
      </c>
      <c r="E46" s="79"/>
      <c r="F46" s="72">
        <f t="shared" si="3"/>
        <v>-14.839999999967404</v>
      </c>
      <c r="G46" s="72">
        <f t="shared" si="4"/>
        <v>-0.34000000002561137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14.843894367687003</v>
      </c>
      <c r="N46" s="22">
        <f t="shared" si="11"/>
        <v>2.2907043682311785E-2</v>
      </c>
      <c r="O46" s="22">
        <f t="shared" si="12"/>
        <v>1.3124769241182814</v>
      </c>
      <c r="P46" s="24" t="str">
        <f t="shared" si="13"/>
        <v>01</v>
      </c>
      <c r="Q46" s="25" t="str">
        <f t="shared" si="14"/>
        <v>19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19</v>
      </c>
      <c r="U46" s="24" t="str">
        <f t="shared" si="18"/>
        <v>E</v>
      </c>
      <c r="V46" s="44"/>
      <c r="W46" s="22">
        <f t="shared" si="19"/>
        <v>1.3166666666666667</v>
      </c>
      <c r="X46" s="22">
        <f t="shared" si="20"/>
        <v>181.31666666666666</v>
      </c>
      <c r="Y46" s="22">
        <f t="shared" si="21"/>
        <v>3.1645728220743852</v>
      </c>
      <c r="Z46" s="64"/>
      <c r="AA46" s="58">
        <f t="shared" si="22"/>
        <v>14.839975097858151</v>
      </c>
      <c r="AB46" s="58">
        <f t="shared" si="23"/>
        <v>0.34108517118144904</v>
      </c>
      <c r="AC46" s="64"/>
      <c r="AD46" s="82">
        <f t="shared" si="24"/>
        <v>6.3746030774767268E-4</v>
      </c>
      <c r="AE46" s="82">
        <f t="shared" si="25"/>
        <v>7.9244575702482176E-5</v>
      </c>
      <c r="AF46" s="22">
        <f t="shared" si="26"/>
        <v>14.839337637550404</v>
      </c>
      <c r="AG46" s="22">
        <f t="shared" si="27"/>
        <v>0.34100592660574658</v>
      </c>
      <c r="AH46" s="64"/>
      <c r="AI46" s="25">
        <f t="shared" si="28"/>
        <v>5</v>
      </c>
      <c r="AJ46" s="82">
        <f t="shared" si="29"/>
        <v>720874.88960906817</v>
      </c>
      <c r="AK46" s="82">
        <f t="shared" si="30"/>
        <v>461682.7192101971</v>
      </c>
      <c r="AL46" s="66"/>
      <c r="AM46" s="9" t="str">
        <f t="shared" si="31"/>
        <v>5 - 1</v>
      </c>
      <c r="AN46" s="18">
        <f t="shared" si="32"/>
        <v>14.839999999967404</v>
      </c>
      <c r="AO46" s="18">
        <f t="shared" si="33"/>
        <v>-5.0456000003689896</v>
      </c>
      <c r="AP46" s="9" t="str">
        <f t="shared" si="34"/>
        <v>461682.68,720874.98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M22" sqref="M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89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90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594.05039999948963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297.02519999974481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1.0213147388769396E-3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66888.004447592379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67000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67000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68.313704796392386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5.5532473345340505E-4</v>
      </c>
      <c r="AB40" s="91">
        <f>SUM(AB42:AB65536)</f>
        <v>8.5714539972059356E-4</v>
      </c>
      <c r="AC40" s="91"/>
      <c r="AD40" s="91">
        <f>SUM(AD42:AD65536)</f>
        <v>5.5532473345340505E-4</v>
      </c>
      <c r="AE40" s="91">
        <f>SUM(AE42:AE65536)</f>
        <v>8.5714539972059356E-4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720861.71001571452</v>
      </c>
      <c r="AK40" s="92">
        <f>AK44+AG44</f>
        <v>461701.78074437898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378.70999999996275</v>
      </c>
      <c r="G41" s="72">
        <f>IF(D42=0,D41-$D$41,D41-D42)</f>
        <v>769.07999999995809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857.26618415746884</v>
      </c>
      <c r="N41" s="36">
        <f>IF(F41=0,,ATAN(G41/F41))</f>
        <v>1.1132314757240647</v>
      </c>
      <c r="O41" s="36">
        <f>ABS(DEGREES(N41))</f>
        <v>63.783465180109268</v>
      </c>
      <c r="P41" s="37" t="str">
        <f>TEXT(INT(O41),"00")</f>
        <v>63</v>
      </c>
      <c r="Q41" s="38" t="str">
        <f>TEXT((O41-P41)*60,"00")</f>
        <v>47</v>
      </c>
      <c r="R41" s="39" t="str">
        <f>IF(L41="",IF(F41&gt;0,"S","N"),"")</f>
        <v>S</v>
      </c>
      <c r="S41" s="25" t="str">
        <f>IF(L41="",IF(INT(Q41)=60,INT(P41+1),P41),"due")</f>
        <v>63</v>
      </c>
      <c r="T41" s="38" t="str">
        <f>IF(L41="",IF(INT(Q41)=60,"00",Q41),L41)</f>
        <v>47</v>
      </c>
      <c r="U41" s="40" t="str">
        <f>IF(L41="",IF(G41&gt;0,"W","E"),"")</f>
        <v>W</v>
      </c>
      <c r="V41" s="41"/>
      <c r="W41" s="22">
        <f>IF(S41="due",90*(I41+K41),S41+T41/60)</f>
        <v>63.783333333333331</v>
      </c>
      <c r="X41" s="22">
        <f>IF(R41="",W41,IF(R41="N",IF(U41="E",180+W41,180-W41),IF(U41="E",360-W41,W41)))</f>
        <v>63.783333333333331</v>
      </c>
      <c r="Y41" s="22">
        <f>RADIANS(X41)</f>
        <v>1.1132291745637164</v>
      </c>
      <c r="Z41" s="64"/>
      <c r="AA41" s="58">
        <f>-M41*COS(Y41)</f>
        <v>-378.71176977536061</v>
      </c>
      <c r="AB41" s="58">
        <f>-M41*SIN(Y41)</f>
        <v>-769.07912852548634</v>
      </c>
      <c r="AC41" s="64"/>
      <c r="AD41" s="22">
        <v>0</v>
      </c>
      <c r="AE41" s="22">
        <v>0</v>
      </c>
      <c r="AF41" s="22">
        <f t="shared" ref="AF41:AG43" si="0">AA41-AD41</f>
        <v>-378.71176977536061</v>
      </c>
      <c r="AG41" s="22">
        <f t="shared" si="0"/>
        <v>-769.07912852548634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720849.91</v>
      </c>
      <c r="D42" s="60">
        <v>461681.14</v>
      </c>
      <c r="E42" s="79"/>
      <c r="F42" s="72">
        <f>IF(C43=0,C42-$C$42,C42-C43)</f>
        <v>-15.119999999995343</v>
      </c>
      <c r="G42" s="72">
        <f>IF(D43=0,D42-$D$42,D42-D43)</f>
        <v>-1.1499999999650754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15.163670399998111</v>
      </c>
      <c r="N42" s="36">
        <f>IF(F42=0,,ATAN(G42/F42))</f>
        <v>7.5912046251549917E-2</v>
      </c>
      <c r="O42" s="36">
        <f>ABS(DEGREES(N42))</f>
        <v>4.3494398644157117</v>
      </c>
      <c r="P42" s="37" t="str">
        <f>TEXT(INT(O42),"00")</f>
        <v>04</v>
      </c>
      <c r="Q42" s="38" t="str">
        <f>TEXT((O42-P42)*60,"00")</f>
        <v>21</v>
      </c>
      <c r="R42" s="39" t="str">
        <f>IF(L42="",IF(F42&gt;0,"S","N"),"")</f>
        <v>N</v>
      </c>
      <c r="S42" s="25" t="str">
        <f>IF(L42="",IF(INT(Q42)=60,INT(P42+1),P42),"due")</f>
        <v>04</v>
      </c>
      <c r="T42" s="38" t="str">
        <f>IF(L42="",IF(INT(Q42)=60,"00",Q42),L42)</f>
        <v>21</v>
      </c>
      <c r="U42" s="40" t="str">
        <f>IF(L42="",IF(G42&gt;0,"W","E"),"")</f>
        <v>E</v>
      </c>
      <c r="V42" s="44"/>
      <c r="W42" s="22">
        <f>IF(S42="due",90*(I42+K42),S42+T42/60)</f>
        <v>4.3499999999999996</v>
      </c>
      <c r="X42" s="22">
        <f>IF(R42="",W42,IF(R42="N",IF(U42="E",180+W42,180-W42),IF(U42="E",360-W42,W42)))</f>
        <v>184.35</v>
      </c>
      <c r="Y42" s="22">
        <f>RADIANS(X42)</f>
        <v>3.2175144760515466</v>
      </c>
      <c r="Z42" s="64"/>
      <c r="AA42" s="58">
        <f>-M42*COS(Y42)</f>
        <v>15.119988756631068</v>
      </c>
      <c r="AB42" s="58">
        <f>-M42*SIN(Y42)</f>
        <v>1.150147816208394</v>
      </c>
      <c r="AC42" s="64"/>
      <c r="AD42" s="82">
        <f>$AA$40/$M$40*M42</f>
        <v>1.2326605983604825E-4</v>
      </c>
      <c r="AE42" s="82">
        <f>$AB$40/$M$40*M42</f>
        <v>1.9026153485565467E-4</v>
      </c>
      <c r="AF42" s="22">
        <f t="shared" si="0"/>
        <v>15.119865490571232</v>
      </c>
      <c r="AG42" s="22">
        <f t="shared" si="0"/>
        <v>1.1499575546735383</v>
      </c>
      <c r="AH42" s="63"/>
      <c r="AI42" s="38">
        <f>A42</f>
        <v>1</v>
      </c>
      <c r="AJ42" s="82">
        <f t="shared" ref="AJ42:AK44" si="1">AJ41+AF41</f>
        <v>720849.90823022462</v>
      </c>
      <c r="AK42" s="82">
        <f t="shared" si="1"/>
        <v>461681.14087147446</v>
      </c>
      <c r="AL42" s="66"/>
      <c r="AM42" s="9" t="str">
        <f>IF(A43=0,A42&amp;" - 1",A42&amp;" - "&amp;A43)</f>
        <v>1 - 2</v>
      </c>
      <c r="AN42" s="18">
        <f>F42</f>
        <v>-15.119999999995343</v>
      </c>
      <c r="AO42" s="18">
        <f>AN42*G42</f>
        <v>17.387999999466587</v>
      </c>
      <c r="AP42" s="9" t="str">
        <f>D42&amp;","&amp;C42</f>
        <v>461681.14,720849.91</v>
      </c>
    </row>
    <row r="43" spans="1:44">
      <c r="A43" s="20">
        <f>A42+1</f>
        <v>2</v>
      </c>
      <c r="B43" s="44"/>
      <c r="C43" s="60">
        <v>720865.03</v>
      </c>
      <c r="D43" s="60">
        <v>461682.29</v>
      </c>
      <c r="E43" s="79"/>
      <c r="F43" s="72">
        <f>IF(C44=0,C43-$C$42,C43-C44)</f>
        <v>8.0000000074505806E-2</v>
      </c>
      <c r="G43" s="72">
        <f>IF(D44=0,D43-$D$42,D43-D44)</f>
        <v>-16.770000000018626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16.770190815868396</v>
      </c>
      <c r="N43" s="36">
        <f>IF(F43=0,,ATAN(G43/F43))</f>
        <v>-1.5660259396016354</v>
      </c>
      <c r="O43" s="36">
        <f>ABS(DEGREES(N43))</f>
        <v>89.726676947182881</v>
      </c>
      <c r="P43" s="37" t="str">
        <f>TEXT(INT(O43),"00")</f>
        <v>89</v>
      </c>
      <c r="Q43" s="38" t="str">
        <f>TEXT((O43-P43)*60,"00")</f>
        <v>44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44</v>
      </c>
      <c r="U43" s="40" t="str">
        <f>IF(L43="",IF(G43&gt;0,"W","E"),"")</f>
        <v>E</v>
      </c>
      <c r="V43" s="44"/>
      <c r="W43" s="22">
        <f>IF(S43="due",90*(I43+K43),S43+T43/60)</f>
        <v>89.733333333333334</v>
      </c>
      <c r="X43" s="22">
        <f>IF(R43="",W43,IF(R43="N",IF(U43="E",180+W43,180-W43),IF(U43="E",360-W43,W43)))</f>
        <v>270.26666666666665</v>
      </c>
      <c r="Y43" s="22">
        <f>RADIANS(X43)</f>
        <v>4.7170431917233406</v>
      </c>
      <c r="Z43" s="64"/>
      <c r="AA43" s="58">
        <f>-M43*COS(Y43)</f>
        <v>-7.8051730457196794E-2</v>
      </c>
      <c r="AB43" s="58">
        <f>-M43*SIN(Y43)</f>
        <v>16.770009180916073</v>
      </c>
      <c r="AC43" s="64"/>
      <c r="AD43" s="82">
        <f>$AA$40/$M$40*M43</f>
        <v>1.3632552607916338E-4</v>
      </c>
      <c r="AE43" s="82">
        <f>$AB$40/$M$40*M43</f>
        <v>2.1041886036046538E-4</v>
      </c>
      <c r="AF43" s="22">
        <f t="shared" si="0"/>
        <v>-7.8188055983275953E-2</v>
      </c>
      <c r="AG43" s="22">
        <f t="shared" si="0"/>
        <v>16.769798762055714</v>
      </c>
      <c r="AH43" s="64"/>
      <c r="AI43" s="25">
        <f>A43</f>
        <v>2</v>
      </c>
      <c r="AJ43" s="82">
        <f t="shared" si="1"/>
        <v>720865.02809571521</v>
      </c>
      <c r="AK43" s="82">
        <f t="shared" si="1"/>
        <v>461682.29082902911</v>
      </c>
      <c r="AL43" s="66"/>
      <c r="AM43" s="9" t="str">
        <f>IF(A44=0,A43&amp;" - 1",A43&amp;" - "&amp;A44)</f>
        <v>2 - 3</v>
      </c>
      <c r="AN43" s="18">
        <f>AN42+F42+F43</f>
        <v>-30.159999999916181</v>
      </c>
      <c r="AO43" s="18">
        <f>AN43*G43</f>
        <v>505.78319999915612</v>
      </c>
      <c r="AP43" s="9" t="str">
        <f>D43&amp;","&amp;C43</f>
        <v>461682.29,720865.03</v>
      </c>
    </row>
    <row r="44" spans="1:44" s="46" customFormat="1">
      <c r="A44" s="20">
        <f>A43+1</f>
        <v>3</v>
      </c>
      <c r="B44" s="44"/>
      <c r="C44" s="60">
        <v>720864.95</v>
      </c>
      <c r="D44" s="60">
        <v>461699.06</v>
      </c>
      <c r="E44" s="79"/>
      <c r="F44" s="72">
        <f>IF(C45=0,C44-$C$42,C44-C45)</f>
        <v>3.2399999999906868</v>
      </c>
      <c r="G44" s="72">
        <f>IF(D45=0,D44-$D$42,D44-D45)</f>
        <v>-2.720000000030268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4.2303664144024582</v>
      </c>
      <c r="N44" s="22">
        <f>IF(F44=0,,ATAN(G44/F44))</f>
        <v>-0.69837022149289862</v>
      </c>
      <c r="O44" s="22">
        <f>ABS(DEGREES(N44))</f>
        <v>40.013666229159583</v>
      </c>
      <c r="P44" s="24" t="str">
        <f>TEXT(INT(O44),"00")</f>
        <v>40</v>
      </c>
      <c r="Q44" s="25" t="str">
        <f>TEXT((O44-P44)*60,"00")</f>
        <v>01</v>
      </c>
      <c r="R44" s="23" t="str">
        <f>IF(L44="",IF(F44&gt;0,"S","N"),"")</f>
        <v>S</v>
      </c>
      <c r="S44" s="25" t="str">
        <f>IF(L44="",IF(INT(Q44)=60,INT(P44+1),P44),"due")</f>
        <v>40</v>
      </c>
      <c r="T44" s="25" t="str">
        <f>IF(L44="",IF(INT(Q44)=60,"00",Q44),L44)</f>
        <v>01</v>
      </c>
      <c r="U44" s="24" t="str">
        <f>IF(L44="",IF(G44&gt;0,"W","E"),"")</f>
        <v>E</v>
      </c>
      <c r="V44" s="44"/>
      <c r="W44" s="22">
        <f>IF(S44="due",90*(I44+K44),S44+T44/60)</f>
        <v>40.016666666666666</v>
      </c>
      <c r="X44" s="22">
        <f>IF(R44="",W44,IF(R44="N",IF(U44="E",180+W44,180-W44),IF(U44="E",360-W44,W44)))</f>
        <v>319.98333333333335</v>
      </c>
      <c r="Y44" s="22">
        <f>RADIANS(X44)</f>
        <v>5.5847627181731889</v>
      </c>
      <c r="Z44" s="64"/>
      <c r="AA44" s="58">
        <f>-M44*COS(Y44)</f>
        <v>-3.2398575559114158</v>
      </c>
      <c r="AB44" s="58">
        <f>-M44*SIN(Y44)</f>
        <v>2.7201696670443218</v>
      </c>
      <c r="AC44" s="64"/>
      <c r="AD44" s="82">
        <f>$AA$40/$M$40*M44</f>
        <v>3.4388811271326976E-5</v>
      </c>
      <c r="AE44" s="82">
        <f>$AB$40/$M$40*M44</f>
        <v>5.3079233838142803E-5</v>
      </c>
      <c r="AF44" s="22">
        <f>AA44-AD44</f>
        <v>-3.2398919447226873</v>
      </c>
      <c r="AG44" s="22">
        <f>AB44-AE44</f>
        <v>2.7201165878104838</v>
      </c>
      <c r="AH44" s="64"/>
      <c r="AI44" s="25">
        <f>A44</f>
        <v>3</v>
      </c>
      <c r="AJ44" s="82">
        <f t="shared" si="1"/>
        <v>720864.9499076592</v>
      </c>
      <c r="AK44" s="82">
        <f t="shared" si="1"/>
        <v>461699.06062779116</v>
      </c>
      <c r="AL44" s="66"/>
      <c r="AM44" s="9" t="str">
        <f>IF(A45=0,A44&amp;" - 1",A44&amp;" - "&amp;A45)</f>
        <v>3 - 4</v>
      </c>
      <c r="AN44" s="18">
        <f>AN43+F43+F44</f>
        <v>-26.839999999850988</v>
      </c>
      <c r="AO44" s="18">
        <f>AN44*G44</f>
        <v>73.004800000407087</v>
      </c>
      <c r="AP44" s="9" t="str">
        <f>D44&amp;","&amp;C44</f>
        <v>461699.06,720864.95</v>
      </c>
    </row>
    <row r="45" spans="1:44" s="46" customFormat="1">
      <c r="A45" s="20">
        <f t="shared" ref="A45:A46" si="2">A44+1</f>
        <v>4</v>
      </c>
      <c r="B45" s="44"/>
      <c r="C45" s="60">
        <v>720861.71</v>
      </c>
      <c r="D45" s="60">
        <v>461701.78</v>
      </c>
      <c r="E45" s="79"/>
      <c r="F45" s="72">
        <f t="shared" ref="F45:F46" si="3">IF(C46=0,C45-$C$42,C45-C46)</f>
        <v>11.959999999962747</v>
      </c>
      <c r="G45" s="72">
        <f t="shared" ref="G45:G46" si="4">IF(D46=0,D45-$D$42,D45-D46)</f>
        <v>0.46000000002095476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11.968842884720653</v>
      </c>
      <c r="N45" s="22">
        <f t="shared" ref="N45:N46" si="11">IF(F45=0,,ATAN(G45/F45))</f>
        <v>3.844259002305709E-2</v>
      </c>
      <c r="O45" s="22">
        <f t="shared" ref="O45:O46" si="12">ABS(DEGREES(N45))</f>
        <v>2.2025981618728974</v>
      </c>
      <c r="P45" s="24" t="str">
        <f t="shared" ref="P45:P46" si="13">TEXT(INT(O45),"00")</f>
        <v>02</v>
      </c>
      <c r="Q45" s="25" t="str">
        <f t="shared" ref="Q45:Q46" si="14">TEXT((O45-P45)*60,"00")</f>
        <v>12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02</v>
      </c>
      <c r="T45" s="25" t="str">
        <f t="shared" ref="T45:T46" si="17">IF(L45="",IF(INT(Q45)=60,"00",Q45),L45)</f>
        <v>12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2.2000000000000002</v>
      </c>
      <c r="X45" s="22">
        <f t="shared" ref="X45:X46" si="20">IF(R45="",W45,IF(R45="N",IF(U45="E",180+W45,180-W45),IF(U45="E",360-W45,W45)))</f>
        <v>2.2000000000000002</v>
      </c>
      <c r="Y45" s="22">
        <f t="shared" ref="Y45:Y46" si="21">RADIANS(X45)</f>
        <v>3.8397243543875255E-2</v>
      </c>
      <c r="Z45" s="64"/>
      <c r="AA45" s="58">
        <f t="shared" ref="AA45:AA46" si="22">-M45*COS(Y45)</f>
        <v>-11.960020847046472</v>
      </c>
      <c r="AB45" s="58">
        <f t="shared" ref="AB45:AB46" si="23">-M45*SIN(Y45)</f>
        <v>-0.45945765565717789</v>
      </c>
      <c r="AC45" s="64"/>
      <c r="AD45" s="82">
        <f t="shared" ref="AD45:AD46" si="24">$AA$40/$M$40*M45</f>
        <v>9.729518409978233E-5</v>
      </c>
      <c r="AE45" s="82">
        <f t="shared" ref="AE45:AE46" si="25">$AB$40/$M$40*M45</f>
        <v>1.5017540988581608E-4</v>
      </c>
      <c r="AF45" s="22">
        <f t="shared" ref="AF45:AF46" si="26">AA45-AD45</f>
        <v>-11.960118142230572</v>
      </c>
      <c r="AG45" s="22">
        <f t="shared" ref="AG45:AG46" si="27">AB45-AE45</f>
        <v>-0.45960783106706371</v>
      </c>
      <c r="AH45" s="64"/>
      <c r="AI45" s="25">
        <f t="shared" ref="AI45:AI46" si="28">A45</f>
        <v>4</v>
      </c>
      <c r="AJ45" s="82">
        <f t="shared" ref="AJ45:AJ46" si="29">AJ44+AF44</f>
        <v>720861.71001571452</v>
      </c>
      <c r="AK45" s="82">
        <f t="shared" ref="AK45:AK46" si="30">AK44+AG44</f>
        <v>461701.78074437898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-11.639999999897555</v>
      </c>
      <c r="AO45" s="18">
        <f t="shared" ref="AO45:AO46" si="33">AN45*G45</f>
        <v>-5.3544000001967884</v>
      </c>
      <c r="AP45" s="9" t="str">
        <f t="shared" ref="AP45:AP46" si="34">D45&amp;","&amp;C45</f>
        <v>461701.78,720861.71</v>
      </c>
    </row>
    <row r="46" spans="1:44" s="46" customFormat="1">
      <c r="A46" s="20">
        <f t="shared" si="2"/>
        <v>5</v>
      </c>
      <c r="B46" s="44"/>
      <c r="C46" s="60">
        <v>720849.75</v>
      </c>
      <c r="D46" s="60">
        <v>461701.32</v>
      </c>
      <c r="E46" s="79"/>
      <c r="F46" s="72">
        <f t="shared" si="3"/>
        <v>-0.16000000003259629</v>
      </c>
      <c r="G46" s="72">
        <f t="shared" si="4"/>
        <v>20.179999999993015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20.180634281402767</v>
      </c>
      <c r="N46" s="22">
        <f t="shared" si="11"/>
        <v>-1.5628678507073757</v>
      </c>
      <c r="O46" s="22">
        <f t="shared" si="12"/>
        <v>89.545731782214659</v>
      </c>
      <c r="P46" s="24" t="str">
        <f t="shared" si="13"/>
        <v>89</v>
      </c>
      <c r="Q46" s="25" t="str">
        <f t="shared" si="14"/>
        <v>33</v>
      </c>
      <c r="R46" s="23" t="str">
        <f t="shared" si="15"/>
        <v>N</v>
      </c>
      <c r="S46" s="25" t="str">
        <f t="shared" si="16"/>
        <v>89</v>
      </c>
      <c r="T46" s="25" t="str">
        <f t="shared" si="17"/>
        <v>33</v>
      </c>
      <c r="U46" s="24" t="str">
        <f t="shared" si="18"/>
        <v>W</v>
      </c>
      <c r="V46" s="44"/>
      <c r="W46" s="22">
        <f t="shared" si="19"/>
        <v>89.55</v>
      </c>
      <c r="X46" s="22">
        <f t="shared" si="20"/>
        <v>90.45</v>
      </c>
      <c r="Y46" s="22">
        <f t="shared" si="21"/>
        <v>1.5786503084288712</v>
      </c>
      <c r="Z46" s="64"/>
      <c r="AA46" s="58">
        <f t="shared" si="22"/>
        <v>0.15849670151746995</v>
      </c>
      <c r="AB46" s="58">
        <f t="shared" si="23"/>
        <v>-20.18001186311189</v>
      </c>
      <c r="AC46" s="64"/>
      <c r="AD46" s="82">
        <f t="shared" si="24"/>
        <v>1.6404915216708415E-4</v>
      </c>
      <c r="AE46" s="82">
        <f t="shared" si="25"/>
        <v>2.5321036078051464E-4</v>
      </c>
      <c r="AF46" s="22">
        <f t="shared" si="26"/>
        <v>0.15833265236530286</v>
      </c>
      <c r="AG46" s="22">
        <f t="shared" si="27"/>
        <v>-20.180265073472672</v>
      </c>
      <c r="AH46" s="64"/>
      <c r="AI46" s="25">
        <f t="shared" si="28"/>
        <v>5</v>
      </c>
      <c r="AJ46" s="82">
        <f t="shared" si="29"/>
        <v>720849.74989757233</v>
      </c>
      <c r="AK46" s="82">
        <f t="shared" si="30"/>
        <v>461701.32113654789</v>
      </c>
      <c r="AL46" s="66"/>
      <c r="AM46" s="9" t="str">
        <f t="shared" si="31"/>
        <v>5 - 1</v>
      </c>
      <c r="AN46" s="18">
        <f t="shared" si="32"/>
        <v>0.16000000003259629</v>
      </c>
      <c r="AO46" s="18">
        <f t="shared" si="33"/>
        <v>3.2288000006566757</v>
      </c>
      <c r="AP46" s="9" t="str">
        <f t="shared" si="34"/>
        <v>461701.32,720849.75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92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93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59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94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621.29890000054331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310.64945000027166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3.4509091720763066E-3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20308.486577697939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70.082742601966373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-3.2106793275996637E-3</v>
      </c>
      <c r="AB40" s="91">
        <f>SUM(AB42:AB65536)</f>
        <v>1.2650345328268919E-3</v>
      </c>
      <c r="AC40" s="91"/>
      <c r="AD40" s="91">
        <f>SUM(AD42:AD65536)</f>
        <v>-3.2106793275996637E-3</v>
      </c>
      <c r="AE40" s="91">
        <f>SUM(AE42:AE65536)</f>
        <v>1.2650345328268917E-3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720864.97685113212</v>
      </c>
      <c r="AK40" s="92">
        <f>AK44+AG44</f>
        <v>461665.14160224493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378.70999999996275</v>
      </c>
      <c r="G41" s="72">
        <f>IF(D42=0,D41-$D$41,D41-D42)</f>
        <v>769.07999999995809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857.26618415746884</v>
      </c>
      <c r="N41" s="36">
        <f>IF(F41=0,,ATAN(G41/F41))</f>
        <v>1.1132314757240647</v>
      </c>
      <c r="O41" s="36">
        <f>ABS(DEGREES(N41))</f>
        <v>63.783465180109268</v>
      </c>
      <c r="P41" s="37" t="str">
        <f>TEXT(INT(O41),"00")</f>
        <v>63</v>
      </c>
      <c r="Q41" s="38" t="str">
        <f>TEXT((O41-P41)*60,"00")</f>
        <v>47</v>
      </c>
      <c r="R41" s="39" t="str">
        <f>IF(L41="",IF(F41&gt;0,"S","N"),"")</f>
        <v>S</v>
      </c>
      <c r="S41" s="25" t="str">
        <f>IF(L41="",IF(INT(Q41)=60,INT(P41+1),P41),"due")</f>
        <v>63</v>
      </c>
      <c r="T41" s="38" t="str">
        <f>IF(L41="",IF(INT(Q41)=60,"00",Q41),L41)</f>
        <v>47</v>
      </c>
      <c r="U41" s="40" t="str">
        <f>IF(L41="",IF(G41&gt;0,"W","E"),"")</f>
        <v>W</v>
      </c>
      <c r="V41" s="41"/>
      <c r="W41" s="22">
        <f>IF(S41="due",90*(I41+K41),S41+T41/60)</f>
        <v>63.783333333333331</v>
      </c>
      <c r="X41" s="22">
        <f>IF(R41="",W41,IF(R41="N",IF(U41="E",180+W41,180-W41),IF(U41="E",360-W41,W41)))</f>
        <v>63.783333333333331</v>
      </c>
      <c r="Y41" s="22">
        <f>RADIANS(X41)</f>
        <v>1.1132291745637164</v>
      </c>
      <c r="Z41" s="64"/>
      <c r="AA41" s="58">
        <f>-M41*COS(Y41)</f>
        <v>-378.71176977536061</v>
      </c>
      <c r="AB41" s="58">
        <f>-M41*SIN(Y41)</f>
        <v>-769.07912852548634</v>
      </c>
      <c r="AC41" s="64"/>
      <c r="AD41" s="22">
        <v>0</v>
      </c>
      <c r="AE41" s="22">
        <v>0</v>
      </c>
      <c r="AF41" s="22">
        <f t="shared" ref="AF41:AG43" si="0">AA41-AD41</f>
        <v>-378.71176977536061</v>
      </c>
      <c r="AG41" s="22">
        <f t="shared" si="0"/>
        <v>-769.07912852548634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720849.91</v>
      </c>
      <c r="D42" s="60">
        <v>461681.14</v>
      </c>
      <c r="E42" s="79"/>
      <c r="F42" s="72">
        <f>IF(C43=0,C42-$C$42,C42-C43)</f>
        <v>1.4600000000791624</v>
      </c>
      <c r="G42" s="72">
        <f>IF(D43=0,D42-$D$42,D42-D43)</f>
        <v>19.840000000025611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19.89364722722426</v>
      </c>
      <c r="N42" s="36">
        <f>IF(F42=0,,ATAN(G42/F42))</f>
        <v>1.4973400221070963</v>
      </c>
      <c r="O42" s="36">
        <f>ABS(DEGREES(N42))</f>
        <v>85.791263762762</v>
      </c>
      <c r="P42" s="37" t="str">
        <f>TEXT(INT(O42),"00")</f>
        <v>85</v>
      </c>
      <c r="Q42" s="38" t="str">
        <f>TEXT((O42-P42)*60,"00")</f>
        <v>47</v>
      </c>
      <c r="R42" s="39" t="str">
        <f>IF(L42="",IF(F42&gt;0,"S","N"),"")</f>
        <v>S</v>
      </c>
      <c r="S42" s="25" t="str">
        <f>IF(L42="",IF(INT(Q42)=60,INT(P42+1),P42),"due")</f>
        <v>85</v>
      </c>
      <c r="T42" s="38" t="str">
        <f>IF(L42="",IF(INT(Q42)=60,"00",Q42),L42)</f>
        <v>47</v>
      </c>
      <c r="U42" s="40" t="str">
        <f>IF(L42="",IF(G42&gt;0,"W","E"),"")</f>
        <v>W</v>
      </c>
      <c r="V42" s="44"/>
      <c r="W42" s="22">
        <f>IF(S42="due",90*(I42+K42),S42+T42/60)</f>
        <v>85.783333333333331</v>
      </c>
      <c r="X42" s="22">
        <f>IF(R42="",W42,IF(R42="N",IF(U42="E",180+W42,180-W42),IF(U42="E",360-W42,W42)))</f>
        <v>85.783333333333331</v>
      </c>
      <c r="Y42" s="22">
        <f>RADIANS(X42)</f>
        <v>1.497201610002469</v>
      </c>
      <c r="Z42" s="64"/>
      <c r="AA42" s="58">
        <f>-M42*COS(Y42)</f>
        <v>-1.4627460822409282</v>
      </c>
      <c r="AB42" s="58">
        <f>-M42*SIN(Y42)</f>
        <v>-19.839797728307019</v>
      </c>
      <c r="AC42" s="64"/>
      <c r="AD42" s="82">
        <f>$AA$40/$M$40*M42</f>
        <v>-9.1138159740365504E-4</v>
      </c>
      <c r="AE42" s="82">
        <f>$AB$40/$M$40*M42</f>
        <v>3.5909197888052581E-4</v>
      </c>
      <c r="AF42" s="22">
        <f t="shared" si="0"/>
        <v>-1.4618347006435246</v>
      </c>
      <c r="AG42" s="22">
        <f t="shared" si="0"/>
        <v>-19.840156820285898</v>
      </c>
      <c r="AH42" s="63"/>
      <c r="AI42" s="38">
        <f>A42</f>
        <v>1</v>
      </c>
      <c r="AJ42" s="82">
        <f t="shared" ref="AJ42:AK44" si="1">AJ41+AF41</f>
        <v>720849.90823022462</v>
      </c>
      <c r="AK42" s="82">
        <f t="shared" si="1"/>
        <v>461681.14087147446</v>
      </c>
      <c r="AL42" s="66"/>
      <c r="AM42" s="9" t="str">
        <f>IF(A43=0,A42&amp;" - 1",A42&amp;" - "&amp;A43)</f>
        <v>1 - 2</v>
      </c>
      <c r="AN42" s="18">
        <f>F42</f>
        <v>1.4600000000791624</v>
      </c>
      <c r="AO42" s="18">
        <f>AN42*G42</f>
        <v>28.966400001607976</v>
      </c>
      <c r="AP42" s="9" t="str">
        <f>D42&amp;","&amp;C42</f>
        <v>461681.14,720849.91</v>
      </c>
    </row>
    <row r="43" spans="1:44">
      <c r="A43" s="20">
        <f>A42+1</f>
        <v>2</v>
      </c>
      <c r="B43" s="44"/>
      <c r="C43" s="60">
        <v>720848.45</v>
      </c>
      <c r="D43" s="60">
        <v>461661.3</v>
      </c>
      <c r="E43" s="79"/>
      <c r="F43" s="72">
        <f>IF(C44=0,C43-$C$42,C43-C44)</f>
        <v>-13.610000000102445</v>
      </c>
      <c r="G43" s="72">
        <f>IF(D44=0,D43-$D$42,D43-D44)</f>
        <v>-0.76000000000931323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13.631203175171395</v>
      </c>
      <c r="N43" s="36">
        <f>IF(F43=0,,ATAN(G43/F43))</f>
        <v>5.578335914891272E-2</v>
      </c>
      <c r="O43" s="36">
        <f>ABS(DEGREES(N43))</f>
        <v>3.1961510462951868</v>
      </c>
      <c r="P43" s="37" t="str">
        <f>TEXT(INT(O43),"00")</f>
        <v>03</v>
      </c>
      <c r="Q43" s="38" t="str">
        <f>TEXT((O43-P43)*60,"00")</f>
        <v>12</v>
      </c>
      <c r="R43" s="39" t="str">
        <f>IF(L43="",IF(F43&gt;0,"S","N"),"")</f>
        <v>N</v>
      </c>
      <c r="S43" s="25" t="str">
        <f>IF(L43="",IF(INT(Q43)=60,INT(P43+1),P43),"due")</f>
        <v>03</v>
      </c>
      <c r="T43" s="38" t="str">
        <f>IF(L43="",IF(INT(Q43)=60,"00",Q43),L43)</f>
        <v>12</v>
      </c>
      <c r="U43" s="40" t="str">
        <f>IF(L43="",IF(G43&gt;0,"W","E"),"")</f>
        <v>E</v>
      </c>
      <c r="V43" s="44"/>
      <c r="W43" s="22">
        <f>IF(S43="due",90*(I43+K43),S43+T43/60)</f>
        <v>3.2</v>
      </c>
      <c r="X43" s="22">
        <f>IF(R43="",W43,IF(R43="N",IF(U43="E",180+W43,180-W43),IF(U43="E",360-W43,W43)))</f>
        <v>183.2</v>
      </c>
      <c r="Y43" s="22">
        <f>RADIANS(X43)</f>
        <v>3.1974431896536117</v>
      </c>
      <c r="Z43" s="64"/>
      <c r="AA43" s="58">
        <f>-M43*COS(Y43)</f>
        <v>13.609948914937974</v>
      </c>
      <c r="AB43" s="58">
        <f>-M43*SIN(Y43)</f>
        <v>0.76091427610565976</v>
      </c>
      <c r="AC43" s="64"/>
      <c r="AD43" s="82">
        <f>$AA$40/$M$40*M43</f>
        <v>-6.2448215666157064E-4</v>
      </c>
      <c r="AE43" s="82">
        <f>$AB$40/$M$40*M43</f>
        <v>2.4605119748963083E-4</v>
      </c>
      <c r="AF43" s="22">
        <f t="shared" si="0"/>
        <v>13.610573397094635</v>
      </c>
      <c r="AG43" s="22">
        <f t="shared" si="0"/>
        <v>0.7606682249081701</v>
      </c>
      <c r="AH43" s="64"/>
      <c r="AI43" s="25">
        <f>A43</f>
        <v>2</v>
      </c>
      <c r="AJ43" s="82">
        <f t="shared" si="1"/>
        <v>720848.44639552396</v>
      </c>
      <c r="AK43" s="82">
        <f t="shared" si="1"/>
        <v>461661.30071465415</v>
      </c>
      <c r="AL43" s="66"/>
      <c r="AM43" s="9" t="str">
        <f>IF(A44=0,A43&amp;" - 1",A43&amp;" - "&amp;A44)</f>
        <v>2 - 3</v>
      </c>
      <c r="AN43" s="18">
        <f>AN42+F42+F43</f>
        <v>-10.689999999944121</v>
      </c>
      <c r="AO43" s="18">
        <f>AN43*G43</f>
        <v>8.12440000005709</v>
      </c>
      <c r="AP43" s="9" t="str">
        <f>D43&amp;","&amp;C43</f>
        <v>461661.3,720848.45</v>
      </c>
    </row>
    <row r="44" spans="1:44" s="46" customFormat="1">
      <c r="A44" s="20">
        <f>A43+1</f>
        <v>3</v>
      </c>
      <c r="B44" s="44"/>
      <c r="C44" s="60">
        <v>720862.06</v>
      </c>
      <c r="D44" s="60">
        <v>461662.06</v>
      </c>
      <c r="E44" s="79"/>
      <c r="F44" s="72">
        <f>IF(C45=0,C44-$C$42,C44-C45)</f>
        <v>-2.9199999999254942</v>
      </c>
      <c r="G44" s="72">
        <f>IF(D45=0,D44-$D$42,D44-D45)</f>
        <v>-3.0800000000162981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4.2441489134648993</v>
      </c>
      <c r="N44" s="22">
        <f>IF(F44=0,,ATAN(G44/F44))</f>
        <v>0.81205851178742805</v>
      </c>
      <c r="O44" s="22">
        <f>ABS(DEGREES(N44))</f>
        <v>46.527525443094241</v>
      </c>
      <c r="P44" s="24" t="str">
        <f>TEXT(INT(O44),"00")</f>
        <v>46</v>
      </c>
      <c r="Q44" s="25" t="str">
        <f>TEXT((O44-P44)*60,"00")</f>
        <v>32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32</v>
      </c>
      <c r="U44" s="24" t="str">
        <f>IF(L44="",IF(G44&gt;0,"W","E"),"")</f>
        <v>E</v>
      </c>
      <c r="V44" s="44"/>
      <c r="W44" s="22">
        <f>IF(S44="due",90*(I44+K44),S44+T44/60)</f>
        <v>46.533333333333331</v>
      </c>
      <c r="X44" s="22">
        <f>IF(R44="",W44,IF(R44="N",IF(U44="E",180+W44,180-W44),IF(U44="E",360-W44,W44)))</f>
        <v>226.53333333333333</v>
      </c>
      <c r="Y44" s="22">
        <f>RADIANS(X44)</f>
        <v>3.9537525321844877</v>
      </c>
      <c r="Z44" s="64"/>
      <c r="AA44" s="58">
        <f>-M44*COS(Y44)</f>
        <v>2.9196877751578119</v>
      </c>
      <c r="AB44" s="58">
        <f>-M44*SIN(Y44)</f>
        <v>3.0802959752691481</v>
      </c>
      <c r="AC44" s="64"/>
      <c r="AD44" s="82">
        <f>$AA$40/$M$40*M44</f>
        <v>-1.9443590067683784E-4</v>
      </c>
      <c r="AE44" s="82">
        <f>$AB$40/$M$40*M44</f>
        <v>7.6609372559603378E-5</v>
      </c>
      <c r="AF44" s="22">
        <f>AA44-AD44</f>
        <v>2.9198822110584888</v>
      </c>
      <c r="AG44" s="22">
        <f>AB44-AE44</f>
        <v>3.0802193658965886</v>
      </c>
      <c r="AH44" s="64"/>
      <c r="AI44" s="25">
        <f>A44</f>
        <v>3</v>
      </c>
      <c r="AJ44" s="82">
        <f t="shared" si="1"/>
        <v>720862.0569689211</v>
      </c>
      <c r="AK44" s="82">
        <f t="shared" si="1"/>
        <v>461662.06138287904</v>
      </c>
      <c r="AL44" s="66"/>
      <c r="AM44" s="9" t="str">
        <f>IF(A45=0,A44&amp;" - 1",A44&amp;" - "&amp;A45)</f>
        <v>3 - 4</v>
      </c>
      <c r="AN44" s="18">
        <f>AN43+F43+F44</f>
        <v>-27.21999999997206</v>
      </c>
      <c r="AO44" s="18">
        <f>AN44*G44</f>
        <v>83.837600000357583</v>
      </c>
      <c r="AP44" s="9" t="str">
        <f>D44&amp;","&amp;C44</f>
        <v>461662.06,720862.06</v>
      </c>
    </row>
    <row r="45" spans="1:44" s="46" customFormat="1">
      <c r="A45" s="20">
        <f t="shared" ref="A45:A46" si="2">A44+1</f>
        <v>4</v>
      </c>
      <c r="B45" s="44"/>
      <c r="C45" s="60">
        <v>720864.98</v>
      </c>
      <c r="D45" s="60">
        <v>461665.14</v>
      </c>
      <c r="E45" s="79"/>
      <c r="F45" s="72">
        <f t="shared" ref="F45:F46" si="3">IF(C46=0,C45-$C$42,C45-C46)</f>
        <v>-5.0000000046566129E-2</v>
      </c>
      <c r="G45" s="72">
        <f t="shared" ref="G45:G46" si="4">IF(D46=0,D45-$D$42,D45-D46)</f>
        <v>-17.149999999965075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17.150072886107708</v>
      </c>
      <c r="N45" s="22">
        <f t="shared" ref="N45:N46" si="11">IF(F45=0,,ATAN(G45/F45))</f>
        <v>1.5678808831574003</v>
      </c>
      <c r="O45" s="22">
        <f t="shared" ref="O45:O46" si="12">ABS(DEGREES(N45))</f>
        <v>89.832957384163194</v>
      </c>
      <c r="P45" s="24" t="str">
        <f t="shared" ref="P45:P46" si="13">TEXT(INT(O45),"00")</f>
        <v>89</v>
      </c>
      <c r="Q45" s="25" t="str">
        <f t="shared" ref="Q45:Q46" si="14">TEXT((O45-P45)*60,"00")</f>
        <v>50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50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89.833333333333329</v>
      </c>
      <c r="X45" s="22">
        <f t="shared" ref="X45:X46" si="20">IF(R45="",W45,IF(R45="N",IF(U45="E",180+W45,180-W45),IF(U45="E",360-W45,W45)))</f>
        <v>269.83333333333331</v>
      </c>
      <c r="Y45" s="22">
        <f t="shared" ref="Y45:Y46" si="21">RADIANS(X45)</f>
        <v>4.709480098298032</v>
      </c>
      <c r="Z45" s="64"/>
      <c r="AA45" s="58">
        <f t="shared" ref="AA45:AA46" si="22">-M45*COS(Y45)</f>
        <v>4.988746944861145E-2</v>
      </c>
      <c r="AB45" s="58">
        <f t="shared" ref="AB45:AB46" si="23">-M45*SIN(Y45)</f>
        <v>17.150000327673432</v>
      </c>
      <c r="AC45" s="64"/>
      <c r="AD45" s="82">
        <f t="shared" ref="AD45:AD46" si="24">$AA$40/$M$40*M45</f>
        <v>-7.8569106227741373E-4</v>
      </c>
      <c r="AE45" s="82">
        <f t="shared" ref="AE45:AE46" si="25">$AB$40/$M$40*M45</f>
        <v>3.0956885584006356E-4</v>
      </c>
      <c r="AF45" s="22">
        <f t="shared" ref="AF45:AF46" si="26">AA45-AD45</f>
        <v>5.0673160510888861E-2</v>
      </c>
      <c r="AG45" s="22">
        <f t="shared" ref="AG45:AG46" si="27">AB45-AE45</f>
        <v>17.149690758817592</v>
      </c>
      <c r="AH45" s="64"/>
      <c r="AI45" s="25">
        <f t="shared" ref="AI45:AI46" si="28">A45</f>
        <v>4</v>
      </c>
      <c r="AJ45" s="82">
        <f t="shared" ref="AJ45:AJ46" si="29">AJ44+AF44</f>
        <v>720864.97685113212</v>
      </c>
      <c r="AK45" s="82">
        <f t="shared" ref="AK45:AK46" si="30">AK44+AG44</f>
        <v>461665.14160224493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-30.189999999944121</v>
      </c>
      <c r="AO45" s="18">
        <f t="shared" ref="AO45:AO46" si="33">AN45*G45</f>
        <v>517.75849999798731</v>
      </c>
      <c r="AP45" s="9" t="str">
        <f t="shared" ref="AP45:AP46" si="34">D45&amp;","&amp;C45</f>
        <v>461665.14,720864.98</v>
      </c>
    </row>
    <row r="46" spans="1:44" s="46" customFormat="1">
      <c r="A46" s="20">
        <f t="shared" si="2"/>
        <v>5</v>
      </c>
      <c r="B46" s="44"/>
      <c r="C46" s="60">
        <v>720865.03</v>
      </c>
      <c r="D46" s="60">
        <v>461682.29</v>
      </c>
      <c r="E46" s="79"/>
      <c r="F46" s="72">
        <f t="shared" si="3"/>
        <v>15.119999999995343</v>
      </c>
      <c r="G46" s="72">
        <f t="shared" si="4"/>
        <v>1.1499999999650754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15.163670399998111</v>
      </c>
      <c r="N46" s="22">
        <f t="shared" si="11"/>
        <v>7.5912046251549917E-2</v>
      </c>
      <c r="O46" s="22">
        <f t="shared" si="12"/>
        <v>4.3494398644157117</v>
      </c>
      <c r="P46" s="24" t="str">
        <f t="shared" si="13"/>
        <v>04</v>
      </c>
      <c r="Q46" s="25" t="str">
        <f t="shared" si="14"/>
        <v>21</v>
      </c>
      <c r="R46" s="23" t="str">
        <f t="shared" si="15"/>
        <v>S</v>
      </c>
      <c r="S46" s="25" t="str">
        <f t="shared" si="16"/>
        <v>04</v>
      </c>
      <c r="T46" s="25" t="str">
        <f t="shared" si="17"/>
        <v>21</v>
      </c>
      <c r="U46" s="24" t="str">
        <f t="shared" si="18"/>
        <v>W</v>
      </c>
      <c r="V46" s="44"/>
      <c r="W46" s="22">
        <f t="shared" si="19"/>
        <v>4.3499999999999996</v>
      </c>
      <c r="X46" s="22">
        <f t="shared" si="20"/>
        <v>4.3499999999999996</v>
      </c>
      <c r="Y46" s="22">
        <f t="shared" si="21"/>
        <v>7.592182246175333E-2</v>
      </c>
      <c r="Z46" s="64"/>
      <c r="AA46" s="58">
        <f t="shared" si="22"/>
        <v>-15.119988756631068</v>
      </c>
      <c r="AB46" s="58">
        <f t="shared" si="23"/>
        <v>-1.1501478162083933</v>
      </c>
      <c r="AC46" s="64"/>
      <c r="AD46" s="82">
        <f t="shared" si="24"/>
        <v>-6.946886105801864E-4</v>
      </c>
      <c r="AE46" s="82">
        <f t="shared" si="25"/>
        <v>2.7371312805706829E-4</v>
      </c>
      <c r="AF46" s="22">
        <f t="shared" si="26"/>
        <v>-15.119294068020489</v>
      </c>
      <c r="AG46" s="22">
        <f t="shared" si="27"/>
        <v>-1.1504215293364504</v>
      </c>
      <c r="AH46" s="64"/>
      <c r="AI46" s="25">
        <f t="shared" si="28"/>
        <v>5</v>
      </c>
      <c r="AJ46" s="82">
        <f t="shared" si="29"/>
        <v>720865.02752429259</v>
      </c>
      <c r="AK46" s="82">
        <f t="shared" si="30"/>
        <v>461682.29129300377</v>
      </c>
      <c r="AL46" s="66"/>
      <c r="AM46" s="9" t="str">
        <f t="shared" si="31"/>
        <v>5 - 1</v>
      </c>
      <c r="AN46" s="18">
        <f t="shared" si="32"/>
        <v>-15.119999999995343</v>
      </c>
      <c r="AO46" s="18">
        <f t="shared" si="33"/>
        <v>-17.387999999466587</v>
      </c>
      <c r="AP46" s="9" t="str">
        <f t="shared" si="34"/>
        <v>461682.29,720865.03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3626</vt:lpstr>
      <vt:lpstr>3627</vt:lpstr>
      <vt:lpstr>3628</vt:lpstr>
      <vt:lpstr>3629</vt:lpstr>
      <vt:lpstr>3630</vt:lpstr>
      <vt:lpstr>3631</vt:lpstr>
      <vt:lpstr>3632</vt:lpstr>
      <vt:lpstr>3633</vt:lpstr>
      <vt:lpstr>3634</vt:lpstr>
      <vt:lpstr>3635</vt:lpstr>
      <vt:lpstr>'3626'!Print_Area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2007-05-21T07:43:37Z</dcterms:modified>
</cp:coreProperties>
</file>