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646" sheetId="2" r:id="rId1"/>
    <sheet name="3647" sheetId="4" r:id="rId2"/>
    <sheet name="3648" sheetId="5" r:id="rId3"/>
    <sheet name="3649" sheetId="6" r:id="rId4"/>
    <sheet name="3650" sheetId="7" r:id="rId5"/>
    <sheet name="3651" sheetId="8" r:id="rId6"/>
    <sheet name="3652" sheetId="9" r:id="rId7"/>
    <sheet name="3653" sheetId="10" r:id="rId8"/>
    <sheet name="3654" sheetId="11" r:id="rId9"/>
    <sheet name="3655" sheetId="3" r:id="rId10"/>
  </sheets>
  <definedNames>
    <definedName name="_xlnm.Print_Area" localSheetId="0">'3646'!$A$1:$AJ$43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<sst xmlns="http://schemas.openxmlformats.org/spreadsheetml/2006/main" count="930" uniqueCount="97">
  <si>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</si>
  <si>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</si>
  <si>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</si>
  <si>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</si>
  <si>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</si>
  <si>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</si>
  <si>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</si>
  <si>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</si>
  <si>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</si>
  <si>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</si>
  <si>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</si>
  <si>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</si>
  <si>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</si>
  <si>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</si>
  <si>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</si>
  <si>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</si>
  <si>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</si>
  <si>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</si>
  <si>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</si>
  <si>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</si>
  <si>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</si>
  <si>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</si>
  <si>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</si>
  <si>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</si>
  <si>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</si>
  <si>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</si>
  <si>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</si>
  <si>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</si>
  <si>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</si>
  <si>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</si>
  <si>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</si>
  <si>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</si>
  <si>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</si>
  <si>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</si>
  <si>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</si>
  <si>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</si>
  <si>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</si>
  <si>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</si>
  <si>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</si>
  <si>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</si>
  <si>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</si>
  <si>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</si>
  <si>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</si>
  <si>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</si>
  <si>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</si>
  <si>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</si>
  <si>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</si>
  <si>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</si>
  <si>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</si>
  <si>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</si>
  <si>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</si>
  <si>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</si>
  <si>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</si>
  <si>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</si>
  <si>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</si>
  <si>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</si>
  <si>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</si>
  <si>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3646</t>
  </si>
  <si>
    <t>Bermejo, Provido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</si>
  <si>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</si>
  <si>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</si>
  <si>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</si>
  <si>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</si>
  <si>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</si>
  <si>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</si>
  <si>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</si>
  <si>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2, 1970</t>
  </si>
  <si>
    <t>301.72</t>
  </si>
  <si>
    <t>BLLM 1</t>
  </si>
  <si>
    <t>3647</t>
  </si>
  <si>
    <t>Suganob, Numuelriano</t>
  </si>
  <si>
    <t xml:space="preserve">409 C-4 </t>
  </si>
  <si>
    <t>287.69</t>
  </si>
  <si>
    <t>3648</t>
  </si>
  <si>
    <t>Paulo, Gualberto</t>
  </si>
  <si>
    <t>312.67</t>
  </si>
  <si>
    <t>3649</t>
  </si>
  <si>
    <t>Haita, Ramon</t>
  </si>
  <si>
    <t>330.02</t>
  </si>
  <si>
    <t>3650</t>
  </si>
  <si>
    <t>Corona, Eulogio</t>
  </si>
  <si>
    <t>315</t>
  </si>
  <si>
    <t>3651</t>
  </si>
  <si>
    <t>Homeres, Norberto</t>
  </si>
  <si>
    <t>291</t>
  </si>
  <si>
    <t>3652</t>
  </si>
  <si>
    <t>Daita, Lucio</t>
  </si>
  <si>
    <t>319.40</t>
  </si>
  <si>
    <t>3653</t>
  </si>
  <si>
    <t>Alianza, Romeo</t>
  </si>
  <si>
    <t>409 c-4</t>
  </si>
  <si>
    <t>326.52</t>
  </si>
  <si>
    <t>3654</t>
  </si>
  <si>
    <t>Public Land</t>
  </si>
  <si>
    <t>333.55</t>
  </si>
  <si>
    <t>3655</t>
  </si>
  <si>
    <t>327.98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</si>
</sst>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603.44990000040139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301.72495000020069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1.503129838228881E-3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46838.323853601811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70.404082156976429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-1.3085704895203776E-3</v>
      </c>
      <c r="AB40" s="91">
        <f>SUM(AB42:AB65536)</f>
        <v>7.3962327203136446E-4</v>
      </c>
      <c r="AC40" s="91"/>
      <c r="AD40" s="91">
        <f>SUM(AD42:AD65536)</f>
        <v>-1.3085704895203776E-3</v>
      </c>
      <c r="AE40" s="91">
        <f>SUM(AE42:AE65536)</f>
        <v>7.3962327203136446E-4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720774.78738884861</v>
      </c>
      <c r="AK40" s="92">
        <f>AK44+AG44</f>
        <v>461678.47639468376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468.55000000004657</v>
      </c>
      <c r="G41" s="72">
        <f>IF(D42=0,D41-$D$41,D41-D42)</f>
        <v>773.02999999996973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903.94384969421458</v>
      </c>
      <c r="N41" s="36">
        <f>IF(F41=0,,ATAN(G41/F41))</f>
        <v>1.0258879745311775</v>
      </c>
      <c r="O41" s="36">
        <f>ABS(DEGREES(N41))</f>
        <v>58.779051193860958</v>
      </c>
      <c r="P41" s="37" t="str">
        <f>TEXT(INT(O41),"00")</f>
        <v>58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58.783333333333331</v>
      </c>
      <c r="X41" s="22">
        <f>IF(R41="",W41,IF(R41="N",IF(U41="E",180+W41,180-W41),IF(U41="E",360-W41,W41)))</f>
        <v>58.783333333333331</v>
      </c>
      <c r="Y41" s="22">
        <f>RADIANS(X41)</f>
        <v>1.025962711964</v>
      </c>
      <c r="Z41" s="64"/>
      <c r="AA41" s="58">
        <f>-M41*COS(Y41)</f>
        <v>-468.49222441381949</v>
      </c>
      <c r="AB41" s="58">
        <f>-M41*SIN(Y41)</f>
        <v>-773.06501606513541</v>
      </c>
      <c r="AC41" s="64"/>
      <c r="AD41" s="22">
        <v>0</v>
      </c>
      <c r="AE41" s="22">
        <v>0</v>
      </c>
      <c r="AF41" s="22">
        <f t="shared" ref="AF41:AG43" si="0">AA41-AD41</f>
        <v>-468.49222441381949</v>
      </c>
      <c r="AG41" s="22">
        <f t="shared" si="0"/>
        <v>-773.06501606513541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720760.07</v>
      </c>
      <c r="D42" s="60">
        <v>461677.19</v>
      </c>
      <c r="E42" s="79"/>
      <c r="F42" s="72">
        <f>IF(C43=0,C42-$C$42,C42-C43)</f>
        <v>-0.10000000009313226</v>
      </c>
      <c r="G42" s="72">
        <f>IF(D43=0,D42-$D$42,D42-D43)</f>
        <v>19.970000000030268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19.970250374024545</v>
      </c>
      <c r="N42" s="36">
        <f>IF(F42=0,,ATAN(G42/F42))</f>
        <v>-1.5657888573774412</v>
      </c>
      <c r="O42" s="36">
        <f>ABS(DEGREES(N42))</f>
        <v>89.713093136338969</v>
      </c>
      <c r="P42" s="37" t="str">
        <f>TEXT(INT(O42),"00")</f>
        <v>89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89.716666666666669</v>
      </c>
      <c r="X42" s="22">
        <f>IF(R42="",W42,IF(R42="N",IF(U42="E",180+W42,180-W42),IF(U42="E",360-W42,W42)))</f>
        <v>90.283333333333331</v>
      </c>
      <c r="Y42" s="22">
        <f>RADIANS(X42)</f>
        <v>1.5757414263422138</v>
      </c>
      <c r="Z42" s="64"/>
      <c r="AA42" s="58">
        <f>-M42*COS(Y42)</f>
        <v>9.8754473592778391E-2</v>
      </c>
      <c r="AB42" s="58">
        <f>-M42*SIN(Y42)</f>
        <v>-19.970006198175625</v>
      </c>
      <c r="AC42" s="64"/>
      <c r="AD42" s="82">
        <f>$AA$40/$M$40*M42</f>
        <v>-3.7117848151923248E-4</v>
      </c>
      <c r="AE42" s="82">
        <f>$AB$40/$M$40*M42</f>
        <v>2.0979553276454424E-4</v>
      </c>
      <c r="AF42" s="22">
        <f t="shared" si="0"/>
        <v>9.9125652074297618E-2</v>
      </c>
      <c r="AG42" s="22">
        <f t="shared" si="0"/>
        <v>-19.97021599370839</v>
      </c>
      <c r="AH42" s="63"/>
      <c r="AI42" s="38">
        <f>A42</f>
        <v>1</v>
      </c>
      <c r="AJ42" s="82">
        <f t="shared" ref="AJ42:AK44" si="1">AJ41+AF41</f>
        <v>720760.12777558621</v>
      </c>
      <c r="AK42" s="82">
        <f t="shared" si="1"/>
        <v>461677.15498393483</v>
      </c>
      <c r="AL42" s="66"/>
      <c r="AM42" s="9" t="str">
        <f>IF(A43=0,A42&amp;" - 1",A42&amp;" - "&amp;A43)</f>
        <v>1 - 2</v>
      </c>
      <c r="AN42" s="18">
        <f>F42</f>
        <v>-0.10000000009313226</v>
      </c>
      <c r="AO42" s="18">
        <f>AN42*G42</f>
        <v>-1.997000001862878</v>
      </c>
      <c r="AP42" s="9" t="str">
        <f>D42&amp;","&amp;C42</f>
        <v>461677.19,720760.07</v>
      </c>
    </row>
    <row r="43" spans="1:44">
      <c r="A43" s="20">
        <f>A42+1</f>
        <v>2</v>
      </c>
      <c r="B43" s="44"/>
      <c r="C43" s="60">
        <v>720760.17</v>
      </c>
      <c r="D43" s="60">
        <v>461657.22</v>
      </c>
      <c r="E43" s="79"/>
      <c r="F43" s="72">
        <f>IF(C44=0,C43-$C$42,C43-C44)</f>
        <v>-14.96999999997206</v>
      </c>
      <c r="G43" s="72">
        <f>IF(D44=0,D43-$D$42,D43-D44)</f>
        <v>-0.56000000005587935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14.980470620084875</v>
      </c>
      <c r="N43" s="36">
        <f>IF(F43=0,,ATAN(G43/F43))</f>
        <v>3.7390714996029487E-2</v>
      </c>
      <c r="O43" s="36">
        <f>ABS(DEGREES(N43))</f>
        <v>2.1423301622490061</v>
      </c>
      <c r="P43" s="37" t="str">
        <f>TEXT(INT(O43),"00")</f>
        <v>02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2.15</v>
      </c>
      <c r="X43" s="22">
        <f>IF(R43="",W43,IF(R43="N",IF(U43="E",180+W43,180-W43),IF(U43="E",360-W43,W43)))</f>
        <v>182.15</v>
      </c>
      <c r="Y43" s="22">
        <f>RADIANS(X43)</f>
        <v>3.1791172325076715</v>
      </c>
      <c r="Z43" s="64"/>
      <c r="AA43" s="58">
        <f>-M43*COS(Y43)</f>
        <v>14.969924902048215</v>
      </c>
      <c r="AB43" s="58">
        <f>-M43*SIN(Y43)</f>
        <v>0.56200393794249348</v>
      </c>
      <c r="AC43" s="64"/>
      <c r="AD43" s="82">
        <f>$AA$40/$M$40*M43</f>
        <v>-2.7843558458531245E-4</v>
      </c>
      <c r="AE43" s="82">
        <f>$AB$40/$M$40*M43</f>
        <v>1.5737588442517572E-4</v>
      </c>
      <c r="AF43" s="22">
        <f t="shared" si="0"/>
        <v>14.9702033376328</v>
      </c>
      <c r="AG43" s="22">
        <f t="shared" si="0"/>
        <v>0.56184656205806827</v>
      </c>
      <c r="AH43" s="64"/>
      <c r="AI43" s="25">
        <f>A43</f>
        <v>2</v>
      </c>
      <c r="AJ43" s="82">
        <f t="shared" si="1"/>
        <v>720760.22690123832</v>
      </c>
      <c r="AK43" s="82">
        <f t="shared" si="1"/>
        <v>461657.18476794113</v>
      </c>
      <c r="AL43" s="66"/>
      <c r="AM43" s="9" t="str">
        <f>IF(A44=0,A43&amp;" - 1",A43&amp;" - "&amp;A44)</f>
        <v>2 - 3</v>
      </c>
      <c r="AN43" s="18">
        <f>AN42+F42+F43</f>
        <v>-15.170000000158325</v>
      </c>
      <c r="AO43" s="18">
        <f>AN43*G43</f>
        <v>8.495200000936352</v>
      </c>
      <c r="AP43" s="9" t="str">
        <f>D43&amp;","&amp;C43</f>
        <v>461657.22,720760.17</v>
      </c>
    </row>
    <row r="44" spans="1:44" s="46" customFormat="1">
      <c r="A44" s="20">
        <f>A43+1</f>
        <v>3</v>
      </c>
      <c r="B44" s="44"/>
      <c r="C44" s="60">
        <v>720775.14</v>
      </c>
      <c r="D44" s="60">
        <v>461657.78</v>
      </c>
      <c r="E44" s="79"/>
      <c r="F44" s="72">
        <f>IF(C45=0,C44-$C$42,C44-C45)</f>
        <v>0.41000000003259629</v>
      </c>
      <c r="G44" s="72">
        <f>IF(D45=0,D44-$D$42,D44-D45)</f>
        <v>-20.729999999981374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20.734054113927034</v>
      </c>
      <c r="N44" s="22">
        <f>IF(F44=0,,ATAN(G44/F44))</f>
        <v>-1.5510208057028829</v>
      </c>
      <c r="O44" s="22">
        <f>ABS(DEGREES(N44))</f>
        <v>88.86694610375568</v>
      </c>
      <c r="P44" s="24" t="str">
        <f>TEXT(INT(O44),"00")</f>
        <v>88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88.86666666666666</v>
      </c>
      <c r="X44" s="22">
        <f>IF(R44="",W44,IF(R44="N",IF(U44="E",180+W44,180-W44),IF(U44="E",360-W44,W44)))</f>
        <v>271.13333333333333</v>
      </c>
      <c r="Y44" s="22">
        <f>RADIANS(X44)</f>
        <v>4.7321693785739587</v>
      </c>
      <c r="Z44" s="64"/>
      <c r="AA44" s="58">
        <f>-M44*COS(Y44)</f>
        <v>-0.41010110225382057</v>
      </c>
      <c r="AB44" s="58">
        <f>-M44*SIN(Y44)</f>
        <v>20.729998000124958</v>
      </c>
      <c r="AC44" s="64"/>
      <c r="AD44" s="82">
        <f>$AA$40/$M$40*M44</f>
        <v>-3.8537497415432119E-4</v>
      </c>
      <c r="AE44" s="82">
        <f>$AB$40/$M$40*M44</f>
        <v>2.1781959904008895E-4</v>
      </c>
      <c r="AF44" s="22">
        <f>AA44-AD44</f>
        <v>-0.40971572727966626</v>
      </c>
      <c r="AG44" s="22">
        <f>AB44-AE44</f>
        <v>20.729780180525918</v>
      </c>
      <c r="AH44" s="64"/>
      <c r="AI44" s="25">
        <f>A44</f>
        <v>3</v>
      </c>
      <c r="AJ44" s="82">
        <f t="shared" si="1"/>
        <v>720775.19710457593</v>
      </c>
      <c r="AK44" s="82">
        <f t="shared" si="1"/>
        <v>461657.74661450321</v>
      </c>
      <c r="AL44" s="66"/>
      <c r="AM44" s="9" t="str">
        <f>IF(A45=0,A44&amp;" - 1",A44&amp;" - "&amp;A45)</f>
        <v>3 - 4</v>
      </c>
      <c r="AN44" s="18">
        <f>AN43+F43+F44</f>
        <v>-29.730000000097789</v>
      </c>
      <c r="AO44" s="18">
        <f>AN44*G44</f>
        <v>616.3029000014734</v>
      </c>
      <c r="AP44" s="9" t="str">
        <f>D44&amp;","&amp;C44</f>
        <v>461657.78,720775.14</v>
      </c>
    </row>
    <row r="45" spans="1:44" s="46" customFormat="1">
      <c r="A45" s="20">
        <f>A44+1</f>
        <v>4</v>
      </c>
      <c r="B45" s="44"/>
      <c r="C45" s="60">
        <v>720774.73</v>
      </c>
      <c r="D45" s="60">
        <v>461678.51</v>
      </c>
      <c r="E45" s="79"/>
      <c r="F45" s="72">
        <f>IF(C46=0,C45-$C$42,C45-C46)</f>
        <v>14.660000000032596</v>
      </c>
      <c r="G45" s="72">
        <f>IF(D46=0,D45-$D$42,D45-D46)</f>
        <v>1.3200000000069849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14.71930704893998</v>
      </c>
      <c r="N45" s="22">
        <f>IF(F45=0,,ATAN(G45/F45))</f>
        <v>8.9798772885630831E-2</v>
      </c>
      <c r="O45" s="22">
        <f>ABS(DEGREES(N45))</f>
        <v>5.1450906918004593</v>
      </c>
      <c r="P45" s="24" t="str">
        <f>TEXT(INT(O45),"00")</f>
        <v>05</v>
      </c>
      <c r="Q45" s="25" t="str">
        <f>TEXT((O45-P45)*60,"00")</f>
        <v>09</v>
      </c>
      <c r="R45" s="23" t="str">
        <f>IF(L45="",IF(F45&gt;0,"S","N"),"")</f>
        <v>S</v>
      </c>
      <c r="S45" s="25" t="str">
        <f>IF(L45="",IF(INT(Q45)=60,INT(P45+1),P45),"due")</f>
        <v>05</v>
      </c>
      <c r="T45" s="25" t="str">
        <f>IF(L45="",IF(INT(Q45)=60,"00",Q45),L45)</f>
        <v>09</v>
      </c>
      <c r="U45" s="24" t="str">
        <f>IF(L45="",IF(G45&gt;0,"W","E"),"")</f>
        <v>W</v>
      </c>
      <c r="V45" s="44"/>
      <c r="W45" s="22">
        <f>IF(S45="due",90*(I45+K45),S45+T45/60)</f>
        <v>5.15</v>
      </c>
      <c r="X45" s="22">
        <f>IF(R45="",W45,IF(R45="N",IF(U45="E",180+W45,180-W45),IF(U45="E",360-W45,W45)))</f>
        <v>5.15</v>
      </c>
      <c r="Y45" s="22">
        <f>RADIANS(X45)</f>
        <v>8.9884456477707972E-2</v>
      </c>
      <c r="Z45" s="64"/>
      <c r="AA45" s="58">
        <f>-M45*COS(Y45)</f>
        <v>-14.659886843876693</v>
      </c>
      <c r="AB45" s="58">
        <f>-M45*SIN(Y45)</f>
        <v>-1.321256116619794</v>
      </c>
      <c r="AC45" s="64"/>
      <c r="AD45" s="82">
        <f>$AA$40/$M$40*M45</f>
        <v>-2.7358144926151146E-4</v>
      </c>
      <c r="AE45" s="82">
        <f>$AB$40/$M$40*M45</f>
        <v>1.5463225580155559E-4</v>
      </c>
      <c r="AF45" s="22">
        <f>AA45-AD45</f>
        <v>-14.659613262427431</v>
      </c>
      <c r="AG45" s="22">
        <f>AB45-AE45</f>
        <v>-1.3214107488755955</v>
      </c>
      <c r="AH45" s="64"/>
      <c r="AI45" s="25">
        <f>A45</f>
        <v>4</v>
      </c>
      <c r="AJ45" s="82">
        <f t="shared" ref="AJ45" si="2">AJ44+AF44</f>
        <v>720774.78738884861</v>
      </c>
      <c r="AK45" s="82">
        <f t="shared" ref="AK45" si="3">AK44+AG44</f>
        <v>461678.47639468376</v>
      </c>
      <c r="AL45" s="66"/>
      <c r="AM45" s="9" t="str">
        <f>IF(A46=0,A45&amp;" - 1",A45&amp;" - "&amp;A46)</f>
        <v>4 - 1</v>
      </c>
      <c r="AN45" s="18">
        <f>AN44+F44+F45</f>
        <v>-14.660000000032596</v>
      </c>
      <c r="AO45" s="18">
        <f>AN45*G45</f>
        <v>-19.351200000145425</v>
      </c>
      <c r="AP45" s="9" t="str">
        <f>D45&amp;","&amp;C45</f>
        <v>461678.51,720774.73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93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655.95600000138597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327.97800000069299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2.2413400960714485E-4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329708.80242725852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330000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330000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73.898955890791385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1.734036373211012E-4</v>
      </c>
      <c r="AB40" s="91">
        <f>SUM(AB42:AB65536)</f>
        <v>1.4201138273528535E-4</v>
      </c>
      <c r="AC40" s="91"/>
      <c r="AD40" s="91">
        <f>SUM(AD42:AD65536)</f>
        <v>1.734036373211012E-4</v>
      </c>
      <c r="AE40" s="91">
        <f>SUM(AE42:AE65536)</f>
        <v>1.4201138273528535E-4</v>
      </c>
      <c r="AF40" s="91">
        <f>SUM(AF42:AF65536)</f>
        <v>0</v>
      </c>
      <c r="AG40" s="91">
        <f>SUM(AG42:AG65536)</f>
        <v>2.3314683517128287E-15</v>
      </c>
      <c r="AH40" s="92"/>
      <c r="AI40" s="93">
        <v>1</v>
      </c>
      <c r="AJ40" s="92">
        <f>AJ44+AF44</f>
        <v>720745.12846814469</v>
      </c>
      <c r="AK40" s="92">
        <f>AK44+AG44</f>
        <v>461625.01005201996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498.10999999998603</v>
      </c>
      <c r="G41" s="72">
        <f>IF(D42=0,D41-$D$41,D41-D42)</f>
        <v>825.72999999998137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964.33583621057824</v>
      </c>
      <c r="N41" s="36">
        <f>IF(F41=0,,ATAN(G41/F41))</f>
        <v>1.0280008666489289</v>
      </c>
      <c r="O41" s="36">
        <f>ABS(DEGREES(N41))</f>
        <v>58.900110994774572</v>
      </c>
      <c r="P41" s="37" t="str">
        <f>TEXT(INT(O41),"00")</f>
        <v>58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58.9</v>
      </c>
      <c r="X41" s="22">
        <f>IF(R41="",W41,IF(R41="N",IF(U41="E",180+W41,180-W41),IF(U41="E",360-W41,W41)))</f>
        <v>58.9</v>
      </c>
      <c r="Y41" s="22">
        <f>RADIANS(X41)</f>
        <v>1.0279989294246601</v>
      </c>
      <c r="Z41" s="64"/>
      <c r="AA41" s="58">
        <f>-M41*COS(Y41)</f>
        <v>-498.11159962324678</v>
      </c>
      <c r="AB41" s="58">
        <f>-M41*SIN(Y41)</f>
        <v>-825.72903504765145</v>
      </c>
      <c r="AC41" s="64"/>
      <c r="AD41" s="22">
        <v>0</v>
      </c>
      <c r="AE41" s="22">
        <v>0</v>
      </c>
      <c r="AF41" s="22">
        <f t="shared" ref="AF41:AG43" si="0">AA41-AD41</f>
        <v>-498.11159962324678</v>
      </c>
      <c r="AG41" s="22">
        <f t="shared" si="0"/>
        <v>-825.72903504765145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720730.51</v>
      </c>
      <c r="D42" s="60">
        <v>461624.49</v>
      </c>
      <c r="E42" s="79"/>
      <c r="F42" s="72">
        <f>IF(C43=0,C42-$C$42,C42-C43)</f>
        <v>0.27000000001862645</v>
      </c>
      <c r="G42" s="72">
        <f>IF(D43=0,D42-$D$42,D42-D43)</f>
        <v>22.070000000006985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22.071651501424139</v>
      </c>
      <c r="N42" s="36">
        <f>IF(F42=0,,ATAN(G42/F42))</f>
        <v>1.5585631355263425</v>
      </c>
      <c r="O42" s="36">
        <f>ABS(DEGREES(N42))</f>
        <v>89.29908977033557</v>
      </c>
      <c r="P42" s="37" t="str">
        <f>TEXT(INT(O42),"00")</f>
        <v>89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89.3</v>
      </c>
      <c r="X42" s="22">
        <f>IF(R42="",W42,IF(R42="N",IF(U42="E",180+W42,180-W42),IF(U42="E",360-W42,W42)))</f>
        <v>89.3</v>
      </c>
      <c r="Y42" s="22">
        <f>RADIANS(X42)</f>
        <v>1.5585790220309363</v>
      </c>
      <c r="Z42" s="64"/>
      <c r="AA42" s="58">
        <f>-M42*COS(Y42)</f>
        <v>-0.2696493848281824</v>
      </c>
      <c r="AB42" s="58">
        <f>-M42*SIN(Y42)</f>
        <v>-22.0700042865782</v>
      </c>
      <c r="AC42" s="64"/>
      <c r="AD42" s="82">
        <f>$AA$40/$M$40*M42</f>
        <v>5.1791051793569575E-5</v>
      </c>
      <c r="AE42" s="82">
        <f>$AB$40/$M$40*M42</f>
        <v>4.2415020769720545E-5</v>
      </c>
      <c r="AF42" s="22">
        <f t="shared" si="0"/>
        <v>-0.269701175879976</v>
      </c>
      <c r="AG42" s="22">
        <f t="shared" si="0"/>
        <v>-22.070046701598969</v>
      </c>
      <c r="AH42" s="63"/>
      <c r="AI42" s="38">
        <f>A42</f>
        <v>1</v>
      </c>
      <c r="AJ42" s="82">
        <f t="shared" ref="AJ42:AK44" si="1">AJ41+AF41</f>
        <v>720730.50840037677</v>
      </c>
      <c r="AK42" s="82">
        <f t="shared" si="1"/>
        <v>461624.49096495233</v>
      </c>
      <c r="AL42" s="66"/>
      <c r="AM42" s="9" t="str">
        <f>IF(A43=0,A42&amp;" - 1",A42&amp;" - "&amp;A43)</f>
        <v>1 - 2</v>
      </c>
      <c r="AN42" s="18">
        <f>F42</f>
        <v>0.27000000001862645</v>
      </c>
      <c r="AO42" s="18">
        <f>AN42*G42</f>
        <v>5.9589000004129717</v>
      </c>
      <c r="AP42" s="9" t="str">
        <f>D42&amp;","&amp;C42</f>
        <v>461624.49,720730.51</v>
      </c>
    </row>
    <row r="43" spans="1:44">
      <c r="A43" s="20">
        <f>A42+1</f>
        <v>2</v>
      </c>
      <c r="B43" s="44"/>
      <c r="C43" s="60">
        <v>720730.24</v>
      </c>
      <c r="D43" s="60">
        <v>461602.42</v>
      </c>
      <c r="E43" s="79"/>
      <c r="F43" s="72">
        <f>IF(C44=0,C43-$C$42,C43-C44)</f>
        <v>-15.070000000065193</v>
      </c>
      <c r="G43" s="72">
        <f>IF(D44=0,D43-$D$42,D43-D44)</f>
        <v>-0.47000000003026798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15.077327349434094</v>
      </c>
      <c r="N43" s="36">
        <f>IF(F43=0,,ATAN(G43/F43))</f>
        <v>3.1177684315773318E-2</v>
      </c>
      <c r="O43" s="36">
        <f>ABS(DEGREES(N43))</f>
        <v>1.786349726285033</v>
      </c>
      <c r="P43" s="37" t="str">
        <f>TEXT(INT(O43),"00")</f>
        <v>01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1.7833333333333332</v>
      </c>
      <c r="X43" s="22">
        <f>IF(R43="",W43,IF(R43="N",IF(U43="E",180+W43,180-W43),IF(U43="E",360-W43,W43)))</f>
        <v>181.78333333333333</v>
      </c>
      <c r="Y43" s="22">
        <f>RADIANS(X43)</f>
        <v>3.1727176919170255</v>
      </c>
      <c r="Z43" s="64"/>
      <c r="AA43" s="58">
        <f>-M43*COS(Y43)</f>
        <v>15.07002472279579</v>
      </c>
      <c r="AB43" s="58">
        <f>-M43*SIN(Y43)</f>
        <v>0.46920662433199067</v>
      </c>
      <c r="AC43" s="64"/>
      <c r="AD43" s="82">
        <f>$AA$40/$M$40*M43</f>
        <v>3.5378895032515339E-5</v>
      </c>
      <c r="AE43" s="82">
        <f>$AB$40/$M$40*M43</f>
        <v>2.8974050837874984E-5</v>
      </c>
      <c r="AF43" s="22">
        <f t="shared" si="0"/>
        <v>15.069989343900756</v>
      </c>
      <c r="AG43" s="22">
        <f t="shared" si="0"/>
        <v>0.46917765028115282</v>
      </c>
      <c r="AH43" s="64"/>
      <c r="AI43" s="25">
        <f>A43</f>
        <v>2</v>
      </c>
      <c r="AJ43" s="82">
        <f t="shared" si="1"/>
        <v>720730.23869920091</v>
      </c>
      <c r="AK43" s="82">
        <f t="shared" si="1"/>
        <v>461602.42091825075</v>
      </c>
      <c r="AL43" s="66"/>
      <c r="AM43" s="9" t="str">
        <f>IF(A44=0,A43&amp;" - 1",A43&amp;" - "&amp;A44)</f>
        <v>2 - 3</v>
      </c>
      <c r="AN43" s="18">
        <f>AN42+F42+F43</f>
        <v>-14.53000000002794</v>
      </c>
      <c r="AO43" s="18">
        <f>AN43*G43</f>
        <v>6.8291000004529252</v>
      </c>
      <c r="AP43" s="9" t="str">
        <f>D43&amp;","&amp;C43</f>
        <v>461602.42,720730.24</v>
      </c>
    </row>
    <row r="44" spans="1:44" s="46" customFormat="1">
      <c r="A44" s="20">
        <f>A43+1</f>
        <v>3</v>
      </c>
      <c r="B44" s="44"/>
      <c r="C44" s="60">
        <v>720745.31</v>
      </c>
      <c r="D44" s="60">
        <v>461602.89</v>
      </c>
      <c r="E44" s="79"/>
      <c r="F44" s="72">
        <f>IF(C45=0,C44-$C$42,C44-C45)</f>
        <v>0.18000000005122274</v>
      </c>
      <c r="G44" s="72">
        <f>IF(D45=0,D44-$D$42,D44-D45)</f>
        <v>-22.119999999995343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22.120732356769121</v>
      </c>
      <c r="N44" s="22">
        <f>IF(F44=0,,ATAN(G44/F44))</f>
        <v>-1.5626590742116713</v>
      </c>
      <c r="O44" s="22">
        <f>ABS(DEGREES(N44))</f>
        <v>89.533769770149263</v>
      </c>
      <c r="P44" s="24" t="str">
        <f>TEXT(INT(O44),"00")</f>
        <v>89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89.533333333333331</v>
      </c>
      <c r="X44" s="22">
        <f>IF(R44="",W44,IF(R44="N",IF(U44="E",180+W44,180-W44),IF(U44="E",360-W44,W44)))</f>
        <v>270.4666666666667</v>
      </c>
      <c r="Y44" s="22">
        <f>RADIANS(X44)</f>
        <v>4.7205338502273309</v>
      </c>
      <c r="Z44" s="64"/>
      <c r="AA44" s="58">
        <f>-M44*COS(Y44)</f>
        <v>-0.18016849382427225</v>
      </c>
      <c r="AB44" s="58">
        <f>-M44*SIN(Y44)</f>
        <v>22.119998628246915</v>
      </c>
      <c r="AC44" s="64"/>
      <c r="AD44" s="82">
        <f>$AA$40/$M$40*M44</f>
        <v>5.1906219846176814E-5</v>
      </c>
      <c r="AE44" s="82">
        <f>$AB$40/$M$40*M44</f>
        <v>4.2509339289506832E-5</v>
      </c>
      <c r="AF44" s="22">
        <f>AA44-AD44</f>
        <v>-0.18022040004411843</v>
      </c>
      <c r="AG44" s="22">
        <f>AB44-AE44</f>
        <v>22.119956118907627</v>
      </c>
      <c r="AH44" s="64"/>
      <c r="AI44" s="25">
        <f>A44</f>
        <v>3</v>
      </c>
      <c r="AJ44" s="82">
        <f t="shared" si="1"/>
        <v>720745.30868854478</v>
      </c>
      <c r="AK44" s="82">
        <f t="shared" si="1"/>
        <v>461602.89009590104</v>
      </c>
      <c r="AL44" s="66"/>
      <c r="AM44" s="9" t="str">
        <f>IF(A45=0,A44&amp;" - 1",A44&amp;" - "&amp;A45)</f>
        <v>3 - 4</v>
      </c>
      <c r="AN44" s="18">
        <f>AN43+F43+F44</f>
        <v>-29.42000000004191</v>
      </c>
      <c r="AO44" s="18">
        <f>AN44*G44</f>
        <v>650.77040000079</v>
      </c>
      <c r="AP44" s="9" t="str">
        <f>D44&amp;","&amp;C44</f>
        <v>461602.89,720745.31</v>
      </c>
    </row>
    <row r="45" spans="1:44" s="46" customFormat="1">
      <c r="A45" s="20">
        <f>A44+1</f>
        <v>4</v>
      </c>
      <c r="B45" s="44"/>
      <c r="C45" s="60">
        <v>720745.13</v>
      </c>
      <c r="D45" s="60">
        <v>461625.01</v>
      </c>
      <c r="E45" s="79"/>
      <c r="F45" s="72">
        <f>IF(C46=0,C45-$C$42,C45-C46)</f>
        <v>14.619999999995343</v>
      </c>
      <c r="G45" s="72">
        <f>IF(D46=0,D45-$D$42,D45-D46)</f>
        <v>0.52000000001862645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14.629244683164035</v>
      </c>
      <c r="N45" s="22">
        <f>IF(F45=0,,ATAN(G45/F45))</f>
        <v>3.555272837405108E-2</v>
      </c>
      <c r="O45" s="22">
        <f>ABS(DEGREES(N45))</f>
        <v>2.0370212860081365</v>
      </c>
      <c r="P45" s="24" t="str">
        <f>TEXT(INT(O45),"00")</f>
        <v>02</v>
      </c>
      <c r="Q45" s="25" t="str">
        <f>TEXT((O45-P45)*60,"00")</f>
        <v>02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02</v>
      </c>
      <c r="U45" s="24" t="str">
        <f>IF(L45="",IF(G45&gt;0,"W","E"),"")</f>
        <v>W</v>
      </c>
      <c r="V45" s="44"/>
      <c r="W45" s="22">
        <f>IF(S45="due",90*(I45+K45),S45+T45/60)</f>
        <v>2.0333333333333332</v>
      </c>
      <c r="X45" s="22">
        <f>IF(R45="",W45,IF(R45="N",IF(U45="E",180+W45,180-W45),IF(U45="E",360-W45,W45)))</f>
        <v>2.0333333333333332</v>
      </c>
      <c r="Y45" s="22">
        <f>RADIANS(X45)</f>
        <v>3.548836145721803E-2</v>
      </c>
      <c r="Z45" s="64"/>
      <c r="AA45" s="58">
        <f>-M45*COS(Y45)</f>
        <v>-14.620033440506013</v>
      </c>
      <c r="AB45" s="58">
        <f>-M45*SIN(Y45)</f>
        <v>-0.51905895461797136</v>
      </c>
      <c r="AC45" s="64"/>
      <c r="AD45" s="82">
        <f>$AA$40/$M$40*M45</f>
        <v>3.4327470648839473E-5</v>
      </c>
      <c r="AE45" s="82">
        <f>$AB$40/$M$40*M45</f>
        <v>2.8112971838183002E-5</v>
      </c>
      <c r="AF45" s="22">
        <f>AA45-AD45</f>
        <v>-14.620067767976662</v>
      </c>
      <c r="AG45" s="22">
        <f>AB45-AE45</f>
        <v>-0.51908706758980949</v>
      </c>
      <c r="AH45" s="64"/>
      <c r="AI45" s="25">
        <f>A45</f>
        <v>4</v>
      </c>
      <c r="AJ45" s="82">
        <f t="shared" ref="AJ45" si="2">AJ44+AF44</f>
        <v>720745.12846814469</v>
      </c>
      <c r="AK45" s="82">
        <f t="shared" ref="AK45" si="3">AK44+AG44</f>
        <v>461625.01005201996</v>
      </c>
      <c r="AL45" s="66"/>
      <c r="AM45" s="9" t="str">
        <f>IF(A46=0,A45&amp;" - 1",A45&amp;" - "&amp;A46)</f>
        <v>4 - 1</v>
      </c>
      <c r="AN45" s="18">
        <f>AN44+F44+F45</f>
        <v>-14.619999999995343</v>
      </c>
      <c r="AO45" s="18">
        <f>AN45*G45</f>
        <v>-7.6024000002698973</v>
      </c>
      <c r="AP45" s="9" t="str">
        <f>D45&amp;","&amp;C45</f>
        <v>461625.01,720745.13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576.52819999828466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288.26409999914233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1.5974579028155971E-3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42966.514507725376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68.637198156806903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8.4550354456175425E-4</v>
      </c>
      <c r="AB40" s="91">
        <f>SUM(AB42:AB65536)</f>
        <v>-1.3553580734999571E-3</v>
      </c>
      <c r="AC40" s="91"/>
      <c r="AD40" s="91">
        <f>SUM(AD42:AD65536)</f>
        <v>8.4550354456175414E-4</v>
      </c>
      <c r="AE40" s="91">
        <f>SUM(AE42:AE65536)</f>
        <v>-1.3553580734999569E-3</v>
      </c>
      <c r="AF40" s="91">
        <f>SUM(AF42:AF65536)</f>
        <v>-3.6082248300317588E-16</v>
      </c>
      <c r="AG40" s="91">
        <f>SUM(AG42:AG65536)</f>
        <v>0</v>
      </c>
      <c r="AH40" s="92"/>
      <c r="AI40" s="93">
        <v>1</v>
      </c>
      <c r="AJ40" s="92">
        <f>AJ44+AF44</f>
        <v>720760.22677606216</v>
      </c>
      <c r="AK40" s="92">
        <f>AK44+AG44</f>
        <v>461657.18458339013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468.55000000004657</v>
      </c>
      <c r="G41" s="72">
        <f>IF(D42=0,D41-$D$41,D41-D42)</f>
        <v>773.02999999996973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903.94384969421458</v>
      </c>
      <c r="N41" s="36">
        <f>IF(F41=0,,ATAN(G41/F41))</f>
        <v>1.0258879745311775</v>
      </c>
      <c r="O41" s="36">
        <f>ABS(DEGREES(N41))</f>
        <v>58.779051193860958</v>
      </c>
      <c r="P41" s="37" t="str">
        <f>TEXT(INT(O41),"00")</f>
        <v>58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58.783333333333331</v>
      </c>
      <c r="X41" s="22">
        <f>IF(R41="",W41,IF(R41="N",IF(U41="E",180+W41,180-W41),IF(U41="E",360-W41,W41)))</f>
        <v>58.783333333333331</v>
      </c>
      <c r="Y41" s="22">
        <f>RADIANS(X41)</f>
        <v>1.025962711964</v>
      </c>
      <c r="Z41" s="64"/>
      <c r="AA41" s="58">
        <f>-M41*COS(Y41)</f>
        <v>-468.49222441381949</v>
      </c>
      <c r="AB41" s="58">
        <f>-M41*SIN(Y41)</f>
        <v>-773.06501606513541</v>
      </c>
      <c r="AC41" s="64"/>
      <c r="AD41" s="22">
        <v>0</v>
      </c>
      <c r="AE41" s="22">
        <v>0</v>
      </c>
      <c r="AF41" s="22">
        <f t="shared" ref="AF41:AG43" si="0">AA41-AD41</f>
        <v>-468.49222441381949</v>
      </c>
      <c r="AG41" s="22">
        <f t="shared" si="0"/>
        <v>-773.06501606513541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720760.07</v>
      </c>
      <c r="D42" s="60">
        <v>461677.19</v>
      </c>
      <c r="E42" s="79"/>
      <c r="F42" s="72">
        <f>IF(C43=0,C42-$C$42,C42-C43)</f>
        <v>15.009999999892898</v>
      </c>
      <c r="G42" s="72">
        <f>IF(D43=0,D42-$D$42,D42-D43)</f>
        <v>0.82000000000698492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15.032381714046389</v>
      </c>
      <c r="N42" s="36">
        <f>IF(F42=0,,ATAN(G42/F42))</f>
        <v>5.4575996283169337E-2</v>
      </c>
      <c r="O42" s="36">
        <f>ABS(DEGREES(N42))</f>
        <v>3.1269742497472706</v>
      </c>
      <c r="P42" s="37" t="str">
        <f>TEXT(INT(O42),"00")</f>
        <v>03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3.1333333333333333</v>
      </c>
      <c r="X42" s="22">
        <f>IF(R42="",W42,IF(R42="N",IF(U42="E",180+W42,180-W42),IF(U42="E",360-W42,W42)))</f>
        <v>3.1333333333333333</v>
      </c>
      <c r="Y42" s="22">
        <f>RADIANS(X42)</f>
        <v>5.4686983229155661E-2</v>
      </c>
      <c r="Z42" s="64"/>
      <c r="AA42" s="58">
        <f>-M42*COS(Y42)</f>
        <v>-15.009908898150018</v>
      </c>
      <c r="AB42" s="58">
        <f>-M42*SIN(Y42)</f>
        <v>-0.82166590901238579</v>
      </c>
      <c r="AC42" s="64"/>
      <c r="AD42" s="82">
        <f>$AA$40/$M$40*M42</f>
        <v>1.8517556607416745E-4</v>
      </c>
      <c r="AE42" s="82">
        <f>$AB$40/$M$40*M42</f>
        <v>-2.9683991286356634E-4</v>
      </c>
      <c r="AF42" s="22">
        <f t="shared" si="0"/>
        <v>-15.010094073716092</v>
      </c>
      <c r="AG42" s="22">
        <f t="shared" si="0"/>
        <v>-0.82136906909952223</v>
      </c>
      <c r="AH42" s="63"/>
      <c r="AI42" s="38">
        <f>A42</f>
        <v>1</v>
      </c>
      <c r="AJ42" s="82">
        <f t="shared" ref="AJ42:AK44" si="1">AJ41+AF41</f>
        <v>720760.12777558621</v>
      </c>
      <c r="AK42" s="82">
        <f t="shared" si="1"/>
        <v>461677.15498393483</v>
      </c>
      <c r="AL42" s="66"/>
      <c r="AM42" s="9" t="str">
        <f>IF(A43=0,A42&amp;" - 1",A42&amp;" - "&amp;A43)</f>
        <v>1 - 2</v>
      </c>
      <c r="AN42" s="18">
        <f>F42</f>
        <v>15.009999999892898</v>
      </c>
      <c r="AO42" s="18">
        <f>AN42*G42</f>
        <v>12.30820000001702</v>
      </c>
      <c r="AP42" s="9" t="str">
        <f>D42&amp;","&amp;C42</f>
        <v>461677.19,720760.07</v>
      </c>
    </row>
    <row r="43" spans="1:44">
      <c r="A43" s="20">
        <f>A42+1</f>
        <v>2</v>
      </c>
      <c r="B43" s="44"/>
      <c r="C43" s="60">
        <v>720745.06</v>
      </c>
      <c r="D43" s="60">
        <v>461676.37</v>
      </c>
      <c r="E43" s="79"/>
      <c r="F43" s="72">
        <f>IF(C44=0,C43-$C$42,C43-C44)</f>
        <v>-0.73999999999068677</v>
      </c>
      <c r="G43" s="72">
        <f>IF(D44=0,D43-$D$42,D43-D44)</f>
        <v>19.25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19.264218125841136</v>
      </c>
      <c r="N43" s="36">
        <f>IF(F43=0,,ATAN(G43/F43))</f>
        <v>-1.5323736872968927</v>
      </c>
      <c r="O43" s="36">
        <f>ABS(DEGREES(N43))</f>
        <v>87.798544919011718</v>
      </c>
      <c r="P43" s="37" t="str">
        <f>TEXT(INT(O43),"00")</f>
        <v>87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87.8</v>
      </c>
      <c r="X43" s="22">
        <f>IF(R43="",W43,IF(R43="N",IF(U43="E",180+W43,180-W43),IF(U43="E",360-W43,W43)))</f>
        <v>92.2</v>
      </c>
      <c r="Y43" s="22">
        <f>RADIANS(X43)</f>
        <v>1.6091935703387719</v>
      </c>
      <c r="Z43" s="64"/>
      <c r="AA43" s="58">
        <f>-M43*COS(Y43)</f>
        <v>0.73951112763513049</v>
      </c>
      <c r="AB43" s="58">
        <f>-M43*SIN(Y43)</f>
        <v>-19.250018786798364</v>
      </c>
      <c r="AC43" s="64"/>
      <c r="AD43" s="82">
        <f>$AA$40/$M$40*M43</f>
        <v>2.3730520979889621E-4</v>
      </c>
      <c r="AE43" s="82">
        <f>$AB$40/$M$40*M43</f>
        <v>-3.804047115512045E-4</v>
      </c>
      <c r="AF43" s="22">
        <f t="shared" si="0"/>
        <v>0.73927382242533157</v>
      </c>
      <c r="AG43" s="22">
        <f t="shared" si="0"/>
        <v>-19.249638382086815</v>
      </c>
      <c r="AH43" s="64"/>
      <c r="AI43" s="25">
        <f>A43</f>
        <v>2</v>
      </c>
      <c r="AJ43" s="82">
        <f t="shared" si="1"/>
        <v>720745.11768151249</v>
      </c>
      <c r="AK43" s="82">
        <f t="shared" si="1"/>
        <v>461676.33361486573</v>
      </c>
      <c r="AL43" s="66"/>
      <c r="AM43" s="9" t="str">
        <f>IF(A44=0,A43&amp;" - 1",A43&amp;" - "&amp;A44)</f>
        <v>2 - 3</v>
      </c>
      <c r="AN43" s="18">
        <f>AN42+F42+F43</f>
        <v>29.279999999795109</v>
      </c>
      <c r="AO43" s="18">
        <f>AN43*G43</f>
        <v>563.63999999605585</v>
      </c>
      <c r="AP43" s="9" t="str">
        <f>D43&amp;","&amp;C43</f>
        <v>461676.37,720745.06</v>
      </c>
    </row>
    <row r="44" spans="1:44" s="46" customFormat="1">
      <c r="A44" s="20">
        <f>A43+1</f>
        <v>3</v>
      </c>
      <c r="B44" s="44"/>
      <c r="C44" s="60">
        <v>720745.8</v>
      </c>
      <c r="D44" s="60">
        <v>461657.12</v>
      </c>
      <c r="E44" s="79"/>
      <c r="F44" s="72">
        <f>IF(C45=0,C44-$C$42,C44-C45)</f>
        <v>-14.369999999995343</v>
      </c>
      <c r="G44" s="72">
        <f>IF(D45=0,D44-$D$42,D44-D45)</f>
        <v>-9.9999999976716936E-2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14.370347942894824</v>
      </c>
      <c r="N44" s="22">
        <f>IF(F44=0,,ATAN(G44/F44))</f>
        <v>6.9588299091450992E-3</v>
      </c>
      <c r="O44" s="22">
        <f>ABS(DEGREES(N44))</f>
        <v>0.39871158414342028</v>
      </c>
      <c r="P44" s="24" t="str">
        <f>TEXT(INT(O44),"00")</f>
        <v>00</v>
      </c>
      <c r="Q44" s="25" t="str">
        <f>TEXT((O44-P44)*60,"00")</f>
        <v>24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0.4</v>
      </c>
      <c r="X44" s="22">
        <f>IF(R44="",W44,IF(R44="N",IF(U44="E",180+W44,180-W44),IF(U44="E",360-W44,W44)))</f>
        <v>180.4</v>
      </c>
      <c r="Y44" s="22">
        <f>RADIANS(X44)</f>
        <v>3.1485739705977704</v>
      </c>
      <c r="Z44" s="64"/>
      <c r="AA44" s="58">
        <f>-M44*COS(Y44)</f>
        <v>14.369997747652224</v>
      </c>
      <c r="AB44" s="58">
        <f>-M44*SIN(Y44)</f>
        <v>0.10032313956162349</v>
      </c>
      <c r="AC44" s="64"/>
      <c r="AD44" s="82">
        <f>$AA$40/$M$40*M44</f>
        <v>1.7702033953287657E-4</v>
      </c>
      <c r="AE44" s="82">
        <f>$AB$40/$M$40*M44</f>
        <v>-2.8376693143722717E-4</v>
      </c>
      <c r="AF44" s="22">
        <f>AA44-AD44</f>
        <v>14.369820727312691</v>
      </c>
      <c r="AG44" s="22">
        <f>AB44-AE44</f>
        <v>0.10060690649306071</v>
      </c>
      <c r="AH44" s="64"/>
      <c r="AI44" s="25">
        <f>A44</f>
        <v>3</v>
      </c>
      <c r="AJ44" s="82">
        <f t="shared" si="1"/>
        <v>720745.85695533489</v>
      </c>
      <c r="AK44" s="82">
        <f t="shared" si="1"/>
        <v>461657.08397648361</v>
      </c>
      <c r="AL44" s="66"/>
      <c r="AM44" s="9" t="str">
        <f>IF(A45=0,A44&amp;" - 1",A44&amp;" - "&amp;A45)</f>
        <v>3 - 4</v>
      </c>
      <c r="AN44" s="18">
        <f>AN43+F43+F44</f>
        <v>14.169999999809079</v>
      </c>
      <c r="AO44" s="18">
        <f>AN44*G44</f>
        <v>-1.4169999996509868</v>
      </c>
      <c r="AP44" s="9" t="str">
        <f>D44&amp;","&amp;C44</f>
        <v>461657.12,720745.8</v>
      </c>
    </row>
    <row r="45" spans="1:44" s="46" customFormat="1">
      <c r="A45" s="20">
        <f>A44+1</f>
        <v>4</v>
      </c>
      <c r="B45" s="44"/>
      <c r="C45" s="60">
        <v>720760.17</v>
      </c>
      <c r="D45" s="60">
        <v>461657.22</v>
      </c>
      <c r="E45" s="79"/>
      <c r="F45" s="72">
        <f>IF(C46=0,C45-$C$42,C45-C46)</f>
        <v>0.10000000009313226</v>
      </c>
      <c r="G45" s="72">
        <f>IF(D46=0,D45-$D$42,D45-D46)</f>
        <v>-19.970000000030268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19.970250374024545</v>
      </c>
      <c r="N45" s="22">
        <f>IF(F45=0,,ATAN(G45/F45))</f>
        <v>-1.5657888573774412</v>
      </c>
      <c r="O45" s="22">
        <f>ABS(DEGREES(N45))</f>
        <v>89.713093136338969</v>
      </c>
      <c r="P45" s="24" t="str">
        <f>TEXT(INT(O45),"00")</f>
        <v>89</v>
      </c>
      <c r="Q45" s="25" t="str">
        <f>TEXT((O45-P45)*60,"00")</f>
        <v>43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43</v>
      </c>
      <c r="U45" s="24" t="str">
        <f>IF(L45="",IF(G45&gt;0,"W","E"),"")</f>
        <v>E</v>
      </c>
      <c r="V45" s="44"/>
      <c r="W45" s="22">
        <f>IF(S45="due",90*(I45+K45),S45+T45/60)</f>
        <v>89.716666666666669</v>
      </c>
      <c r="X45" s="22">
        <f>IF(R45="",W45,IF(R45="N",IF(U45="E",180+W45,180-W45),IF(U45="E",360-W45,W45)))</f>
        <v>270.2833333333333</v>
      </c>
      <c r="Y45" s="22">
        <f>RADIANS(X45)</f>
        <v>4.7173340799320069</v>
      </c>
      <c r="Z45" s="64"/>
      <c r="AA45" s="58">
        <f>-M45*COS(Y45)</f>
        <v>-9.8754473592775949E-2</v>
      </c>
      <c r="AB45" s="58">
        <f>-M45*SIN(Y45)</f>
        <v>19.970006198175625</v>
      </c>
      <c r="AC45" s="64"/>
      <c r="AD45" s="82">
        <f>$AA$40/$M$40*M45</f>
        <v>2.4600242915581391E-4</v>
      </c>
      <c r="AE45" s="82">
        <f>$AB$40/$M$40*M45</f>
        <v>-3.9434651764795885E-4</v>
      </c>
      <c r="AF45" s="22">
        <f>AA45-AD45</f>
        <v>-9.9000476021931766E-2</v>
      </c>
      <c r="AG45" s="22">
        <f>AB45-AE45</f>
        <v>19.970400544693273</v>
      </c>
      <c r="AH45" s="64"/>
      <c r="AI45" s="25">
        <f>A45</f>
        <v>4</v>
      </c>
      <c r="AJ45" s="82">
        <f t="shared" ref="AJ45" si="2">AJ44+AF44</f>
        <v>720760.22677606216</v>
      </c>
      <c r="AK45" s="82">
        <f t="shared" ref="AK45" si="3">AK44+AG44</f>
        <v>461657.18458339013</v>
      </c>
      <c r="AL45" s="66"/>
      <c r="AM45" s="9" t="str">
        <f>IF(A46=0,A45&amp;" - 1",A45&amp;" - "&amp;A46)</f>
        <v>4 - 1</v>
      </c>
      <c r="AN45" s="18">
        <f>AN44+F44+F45</f>
        <v>-0.10000000009313226</v>
      </c>
      <c r="AO45" s="18">
        <f>AN45*G45</f>
        <v>1.997000001862878</v>
      </c>
      <c r="AP45" s="9" t="str">
        <f>D45&amp;","&amp;C45</f>
        <v>461657.22,720760.17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625.34069999783424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312.67034999891712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1.970964181170376E-3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36596.300849249121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72.129998137205021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1.008338965924338E-3</v>
      </c>
      <c r="AB40" s="91">
        <f>SUM(AB42:AB65536)</f>
        <v>1.693502977043515E-3</v>
      </c>
      <c r="AC40" s="91"/>
      <c r="AD40" s="91">
        <f>SUM(AD42:AD65536)</f>
        <v>1.008338965924338E-3</v>
      </c>
      <c r="AE40" s="91">
        <f>SUM(AE42:AE65536)</f>
        <v>1.6935029770435148E-3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720745.11807683273</v>
      </c>
      <c r="AK40" s="92">
        <f>AK44+AG44</f>
        <v>461676.33367096336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468.55000000004657</v>
      </c>
      <c r="G41" s="72">
        <f>IF(D42=0,D41-$D$41,D41-D42)</f>
        <v>773.02999999996973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903.94384969421458</v>
      </c>
      <c r="N41" s="36">
        <f>IF(F41=0,,ATAN(G41/F41))</f>
        <v>1.0258879745311775</v>
      </c>
      <c r="O41" s="36">
        <f>ABS(DEGREES(N41))</f>
        <v>58.779051193860958</v>
      </c>
      <c r="P41" s="37" t="str">
        <f>TEXT(INT(O41),"00")</f>
        <v>58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58.783333333333331</v>
      </c>
      <c r="X41" s="22">
        <f>IF(R41="",W41,IF(R41="N",IF(U41="E",180+W41,180-W41),IF(U41="E",360-W41,W41)))</f>
        <v>58.783333333333331</v>
      </c>
      <c r="Y41" s="22">
        <f>RADIANS(X41)</f>
        <v>1.025962711964</v>
      </c>
      <c r="Z41" s="64"/>
      <c r="AA41" s="58">
        <f>-M41*COS(Y41)</f>
        <v>-468.49222441381949</v>
      </c>
      <c r="AB41" s="58">
        <f>-M41*SIN(Y41)</f>
        <v>-773.06501606513541</v>
      </c>
      <c r="AC41" s="64"/>
      <c r="AD41" s="22">
        <v>0</v>
      </c>
      <c r="AE41" s="22">
        <v>0</v>
      </c>
      <c r="AF41" s="22">
        <f t="shared" ref="AF41:AG43" si="0">AA41-AD41</f>
        <v>-468.49222441381949</v>
      </c>
      <c r="AG41" s="22">
        <f t="shared" si="0"/>
        <v>-773.06501606513541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720760.07</v>
      </c>
      <c r="D42" s="60">
        <v>461677.19</v>
      </c>
      <c r="E42" s="79"/>
      <c r="F42" s="72">
        <f>IF(C43=0,C42-$C$42,C42-C43)</f>
        <v>0.19999999995343387</v>
      </c>
      <c r="G42" s="72">
        <f>IF(D43=0,D42-$D$42,D42-D43)</f>
        <v>-21.270000000018626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21.270940270725546</v>
      </c>
      <c r="N42" s="36">
        <f>IF(F42=0,,ATAN(G42/F42))</f>
        <v>-1.561393688997748</v>
      </c>
      <c r="O42" s="36">
        <f>ABS(DEGREES(N42))</f>
        <v>89.461268537933208</v>
      </c>
      <c r="P42" s="37" t="str">
        <f>TEXT(INT(O42),"00")</f>
        <v>89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89.466666666666669</v>
      </c>
      <c r="X42" s="22">
        <f>IF(R42="",W42,IF(R42="N",IF(U42="E",180+W42,180-W42),IF(U42="E",360-W42,W42)))</f>
        <v>270.5333333333333</v>
      </c>
      <c r="Y42" s="22">
        <f>RADIANS(X42)</f>
        <v>4.7216974030619925</v>
      </c>
      <c r="Z42" s="64"/>
      <c r="AA42" s="58">
        <f>-M42*COS(Y42)</f>
        <v>-0.19799604346962346</v>
      </c>
      <c r="AB42" s="58">
        <f>-M42*SIN(Y42)</f>
        <v>21.270018748641107</v>
      </c>
      <c r="AC42" s="64"/>
      <c r="AD42" s="82">
        <f>$AA$40/$M$40*M42</f>
        <v>2.9735641856004158E-4</v>
      </c>
      <c r="AE42" s="82">
        <f>$AB$40/$M$40*M42</f>
        <v>4.9940942192272107E-4</v>
      </c>
      <c r="AF42" s="22">
        <f t="shared" si="0"/>
        <v>-0.19829339988818351</v>
      </c>
      <c r="AG42" s="22">
        <f t="shared" si="0"/>
        <v>21.269519339219183</v>
      </c>
      <c r="AH42" s="63"/>
      <c r="AI42" s="38">
        <f>A42</f>
        <v>1</v>
      </c>
      <c r="AJ42" s="82">
        <f t="shared" ref="AJ42:AK44" si="1">AJ41+AF41</f>
        <v>720760.12777558621</v>
      </c>
      <c r="AK42" s="82">
        <f t="shared" si="1"/>
        <v>461677.15498393483</v>
      </c>
      <c r="AL42" s="66"/>
      <c r="AM42" s="9" t="str">
        <f>IF(A43=0,A42&amp;" - 1",A42&amp;" - "&amp;A43)</f>
        <v>1 - 2</v>
      </c>
      <c r="AN42" s="18">
        <f>F42</f>
        <v>0.19999999995343387</v>
      </c>
      <c r="AO42" s="18">
        <f>AN42*G42</f>
        <v>-4.2539999990132635</v>
      </c>
      <c r="AP42" s="9" t="str">
        <f>D42&amp;","&amp;C42</f>
        <v>461677.19,720760.07</v>
      </c>
    </row>
    <row r="43" spans="1:44">
      <c r="A43" s="20">
        <f>A42+1</f>
        <v>2</v>
      </c>
      <c r="B43" s="44"/>
      <c r="C43" s="60">
        <v>720759.87</v>
      </c>
      <c r="D43" s="60">
        <v>461698.46</v>
      </c>
      <c r="E43" s="79"/>
      <c r="F43" s="72">
        <f>IF(C44=0,C43-$C$42,C43-C44)</f>
        <v>14.10999999998603</v>
      </c>
      <c r="G43" s="72">
        <f>IF(D44=0,D43-$D$42,D43-D44)</f>
        <v>0.39000000001396984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14.115388765443788</v>
      </c>
      <c r="N43" s="36">
        <f>IF(F43=0,,ATAN(G43/F43))</f>
        <v>2.7632936192042556E-2</v>
      </c>
      <c r="O43" s="36">
        <f>ABS(DEGREES(N43))</f>
        <v>1.5832506193583429</v>
      </c>
      <c r="P43" s="37" t="str">
        <f>TEXT(INT(O43),"00")</f>
        <v>01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1.5833333333333335</v>
      </c>
      <c r="X43" s="22">
        <f>IF(R43="",W43,IF(R43="N",IF(U43="E",180+W43,180-W43),IF(U43="E",360-W43,W43)))</f>
        <v>1.5833333333333335</v>
      </c>
      <c r="Y43" s="22">
        <f>RADIANS(X43)</f>
        <v>2.7634379823243554E-2</v>
      </c>
      <c r="Z43" s="64"/>
      <c r="AA43" s="58">
        <f>-M43*COS(Y43)</f>
        <v>-14.10999943695516</v>
      </c>
      <c r="AB43" s="58">
        <f>-M43*SIN(Y43)</f>
        <v>-0.39002036964980952</v>
      </c>
      <c r="AC43" s="64"/>
      <c r="AD43" s="82">
        <f>$AA$40/$M$40*M43</f>
        <v>1.9732561872930513E-4</v>
      </c>
      <c r="AE43" s="82">
        <f>$AB$40/$M$40*M43</f>
        <v>3.3140792338486979E-4</v>
      </c>
      <c r="AF43" s="22">
        <f t="shared" si="0"/>
        <v>-14.110196762573889</v>
      </c>
      <c r="AG43" s="22">
        <f t="shared" si="0"/>
        <v>-0.39035177757319439</v>
      </c>
      <c r="AH43" s="64"/>
      <c r="AI43" s="25">
        <f>A43</f>
        <v>2</v>
      </c>
      <c r="AJ43" s="82">
        <f t="shared" si="1"/>
        <v>720759.92948218633</v>
      </c>
      <c r="AK43" s="82">
        <f t="shared" si="1"/>
        <v>461698.42450327403</v>
      </c>
      <c r="AL43" s="66"/>
      <c r="AM43" s="9" t="str">
        <f>IF(A44=0,A43&amp;" - 1",A43&amp;" - "&amp;A44)</f>
        <v>2 - 3</v>
      </c>
      <c r="AN43" s="18">
        <f>AN42+F42+F43</f>
        <v>14.509999999892898</v>
      </c>
      <c r="AO43" s="18">
        <f>AN43*G43</f>
        <v>5.6589000001609326</v>
      </c>
      <c r="AP43" s="9" t="str">
        <f>D43&amp;","&amp;C43</f>
        <v>461698.46,720759.87</v>
      </c>
    </row>
    <row r="44" spans="1:44" s="46" customFormat="1">
      <c r="A44" s="20">
        <f>A43+1</f>
        <v>3</v>
      </c>
      <c r="B44" s="44"/>
      <c r="C44" s="60">
        <v>720745.76</v>
      </c>
      <c r="D44" s="60">
        <v>461698.07</v>
      </c>
      <c r="E44" s="79"/>
      <c r="F44" s="72">
        <f>IF(C45=0,C44-$C$42,C44-C45)</f>
        <v>0.69999999995343387</v>
      </c>
      <c r="G44" s="72">
        <f>IF(D45=0,D44-$D$42,D44-D45)</f>
        <v>21.700000000011642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21.711287386989287</v>
      </c>
      <c r="N44" s="22">
        <f>IF(F44=0,,ATAN(G44/F44))</f>
        <v>1.5385494443618037</v>
      </c>
      <c r="O44" s="22">
        <f>ABS(DEGREES(N44))</f>
        <v>88.15238973412923</v>
      </c>
      <c r="P44" s="24" t="str">
        <f>TEXT(INT(O44),"00")</f>
        <v>88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88.15</v>
      </c>
      <c r="X44" s="22">
        <f>IF(R44="",W44,IF(R44="N",IF(U44="E",180+W44,180-W44),IF(U44="E",360-W44,W44)))</f>
        <v>88.15</v>
      </c>
      <c r="Y44" s="22">
        <f>RADIANS(X44)</f>
        <v>1.5385077356330017</v>
      </c>
      <c r="Z44" s="64"/>
      <c r="AA44" s="58">
        <f>-M44*COS(Y44)</f>
        <v>-0.70090507875930841</v>
      </c>
      <c r="AB44" s="58">
        <f>-M44*SIN(Y44)</f>
        <v>-21.699970785026636</v>
      </c>
      <c r="AC44" s="64"/>
      <c r="AD44" s="82">
        <f>$AA$40/$M$40*M44</f>
        <v>3.0351223676783546E-4</v>
      </c>
      <c r="AE44" s="82">
        <f>$AB$40/$M$40*M44</f>
        <v>5.0974810446235811E-4</v>
      </c>
      <c r="AF44" s="22">
        <f>AA44-AD44</f>
        <v>-0.70120859099607624</v>
      </c>
      <c r="AG44" s="22">
        <f>AB44-AE44</f>
        <v>-21.700480533131099</v>
      </c>
      <c r="AH44" s="64"/>
      <c r="AI44" s="25">
        <f>A44</f>
        <v>3</v>
      </c>
      <c r="AJ44" s="82">
        <f t="shared" si="1"/>
        <v>720745.81928542373</v>
      </c>
      <c r="AK44" s="82">
        <f t="shared" si="1"/>
        <v>461698.03415149648</v>
      </c>
      <c r="AL44" s="66"/>
      <c r="AM44" s="9" t="str">
        <f>IF(A45=0,A44&amp;" - 1",A44&amp;" - "&amp;A45)</f>
        <v>3 - 4</v>
      </c>
      <c r="AN44" s="18">
        <f>AN43+F43+F44</f>
        <v>29.319999999832362</v>
      </c>
      <c r="AO44" s="18">
        <f>AN44*G44</f>
        <v>636.24399999670356</v>
      </c>
      <c r="AP44" s="9" t="str">
        <f>D44&amp;","&amp;C44</f>
        <v>461698.07,720745.76</v>
      </c>
    </row>
    <row r="45" spans="1:44" s="46" customFormat="1">
      <c r="A45" s="20">
        <f>A44+1</f>
        <v>4</v>
      </c>
      <c r="B45" s="44"/>
      <c r="C45" s="60">
        <v>720745.06</v>
      </c>
      <c r="D45" s="60">
        <v>461676.37</v>
      </c>
      <c r="E45" s="79"/>
      <c r="F45" s="72">
        <f>IF(C46=0,C45-$C$42,C45-C46)</f>
        <v>-15.009999999892898</v>
      </c>
      <c r="G45" s="72">
        <f>IF(D46=0,D45-$D$42,D45-D46)</f>
        <v>-0.82000000000698492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15.032381714046389</v>
      </c>
      <c r="N45" s="22">
        <f>IF(F45=0,,ATAN(G45/F45))</f>
        <v>5.4575996283169337E-2</v>
      </c>
      <c r="O45" s="22">
        <f>ABS(DEGREES(N45))</f>
        <v>3.1269742497472706</v>
      </c>
      <c r="P45" s="24" t="str">
        <f>TEXT(INT(O45),"00")</f>
        <v>03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03</v>
      </c>
      <c r="T45" s="25" t="str">
        <f>IF(L45="",IF(INT(Q45)=60,"00",Q45),L45)</f>
        <v>08</v>
      </c>
      <c r="U45" s="24" t="str">
        <f>IF(L45="",IF(G45&gt;0,"W","E"),"")</f>
        <v>E</v>
      </c>
      <c r="V45" s="44"/>
      <c r="W45" s="22">
        <f>IF(S45="due",90*(I45+K45),S45+T45/60)</f>
        <v>3.1333333333333333</v>
      </c>
      <c r="X45" s="22">
        <f>IF(R45="",W45,IF(R45="N",IF(U45="E",180+W45,180-W45),IF(U45="E",360-W45,W45)))</f>
        <v>183.13333333333333</v>
      </c>
      <c r="Y45" s="22">
        <f>RADIANS(X45)</f>
        <v>3.1962796368189488</v>
      </c>
      <c r="Z45" s="64"/>
      <c r="AA45" s="58">
        <f>-M45*COS(Y45)</f>
        <v>15.009908898150018</v>
      </c>
      <c r="AB45" s="58">
        <f>-M45*SIN(Y45)</f>
        <v>0.8216659090123839</v>
      </c>
      <c r="AC45" s="64"/>
      <c r="AD45" s="82">
        <f>$AA$40/$M$40*M45</f>
        <v>2.1014469186715572E-4</v>
      </c>
      <c r="AE45" s="82">
        <f>$AB$40/$M$40*M45</f>
        <v>3.5293752727356595E-4</v>
      </c>
      <c r="AF45" s="22">
        <f>AA45-AD45</f>
        <v>15.009698753458151</v>
      </c>
      <c r="AG45" s="22">
        <f>AB45-AE45</f>
        <v>0.82131297148511029</v>
      </c>
      <c r="AH45" s="64"/>
      <c r="AI45" s="25">
        <f>A45</f>
        <v>4</v>
      </c>
      <c r="AJ45" s="82">
        <f t="shared" ref="AJ45" si="2">AJ44+AF44</f>
        <v>720745.11807683273</v>
      </c>
      <c r="AK45" s="82">
        <f t="shared" ref="AK45" si="3">AK44+AG44</f>
        <v>461676.33367096336</v>
      </c>
      <c r="AL45" s="66"/>
      <c r="AM45" s="9" t="str">
        <f>IF(A46=0,A45&amp;" - 1",A45&amp;" - "&amp;A46)</f>
        <v>4 - 1</v>
      </c>
      <c r="AN45" s="18">
        <f>AN44+F44+F45</f>
        <v>15.009999999892898</v>
      </c>
      <c r="AO45" s="18">
        <f>AN45*G45</f>
        <v>-12.30820000001702</v>
      </c>
      <c r="AP45" s="9" t="str">
        <f>D45&amp;","&amp;C45</f>
        <v>461676.37,720745.06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660.03600000210486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330.01800000105243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1.8615568763233445E-3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39601.046582878611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73.719600575958765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1.8594335894384084E-3</v>
      </c>
      <c r="AB40" s="91">
        <f>SUM(AB42:AB65536)</f>
        <v>8.8886052083125833E-5</v>
      </c>
      <c r="AC40" s="91"/>
      <c r="AD40" s="91">
        <f>SUM(AD42:AD65536)</f>
        <v>1.8594335894384084E-3</v>
      </c>
      <c r="AE40" s="91">
        <f>SUM(AE42:AE65536)</f>
        <v>8.8886052083125833E-5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720729.84607577522</v>
      </c>
      <c r="AK40" s="92">
        <f>AK44+AG44</f>
        <v>461698.58941178187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498.39000000001397</v>
      </c>
      <c r="G41" s="72">
        <f>IF(D42=0,D41-$D$41,D41-D42)</f>
        <v>772.81999999994878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919.58868223784418</v>
      </c>
      <c r="N41" s="36">
        <f>IF(F41=0,,ATAN(G41/F41))</f>
        <v>0.99801618122399061</v>
      </c>
      <c r="O41" s="36">
        <f>ABS(DEGREES(N41))</f>
        <v>57.182115069898174</v>
      </c>
      <c r="P41" s="37" t="str">
        <f>TEXT(INT(O41),"00")</f>
        <v>57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57.18333333333333</v>
      </c>
      <c r="X41" s="22">
        <f>IF(R41="",W41,IF(R41="N",IF(U41="E",180+W41,180-W41),IF(U41="E",360-W41,W41)))</f>
        <v>57.18333333333333</v>
      </c>
      <c r="Y41" s="22">
        <f>RADIANS(X41)</f>
        <v>0.99803744393209071</v>
      </c>
      <c r="Z41" s="64"/>
      <c r="AA41" s="58">
        <f>-M41*COS(Y41)</f>
        <v>-498.37356764127946</v>
      </c>
      <c r="AB41" s="58">
        <f>-M41*SIN(Y41)</f>
        <v>-772.83059694634096</v>
      </c>
      <c r="AC41" s="64"/>
      <c r="AD41" s="22">
        <v>0</v>
      </c>
      <c r="AE41" s="22">
        <v>0</v>
      </c>
      <c r="AF41" s="22">
        <f t="shared" ref="AF41:AG43" si="0">AA41-AD41</f>
        <v>-498.37356764127946</v>
      </c>
      <c r="AG41" s="22">
        <f t="shared" si="0"/>
        <v>-772.83059694634096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720730.23</v>
      </c>
      <c r="D42" s="60">
        <v>461677.4</v>
      </c>
      <c r="E42" s="79"/>
      <c r="F42" s="72">
        <f>IF(C43=0,C42-$C$42,C42-C43)</f>
        <v>-14.830000000074506</v>
      </c>
      <c r="G42" s="72">
        <f>IF(D43=0,D42-$D$42,D42-D43)</f>
        <v>1.0300000000279397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14.865725680311318</v>
      </c>
      <c r="N42" s="36">
        <f>IF(F42=0,,ATAN(G42/F42))</f>
        <v>-6.9342454135998974E-2</v>
      </c>
      <c r="O42" s="36">
        <f>ABS(DEGREES(N42))</f>
        <v>3.9730299630722206</v>
      </c>
      <c r="P42" s="37" t="str">
        <f>TEXT(INT(O42),"00")</f>
        <v>03</v>
      </c>
      <c r="Q42" s="38" t="str">
        <f>TEXT((O42-P42)*60,"00")</f>
        <v>58</v>
      </c>
      <c r="R42" s="39" t="str">
        <f>IF(L42="",IF(F42&gt;0,"S","N"),"")</f>
        <v>N</v>
      </c>
      <c r="S42" s="25" t="str">
        <f>IF(L42="",IF(INT(Q42)=60,INT(P42+1),P42),"due")</f>
        <v>03</v>
      </c>
      <c r="T42" s="38" t="str">
        <f>IF(L42="",IF(INT(Q42)=60,"00",Q42),L42)</f>
        <v>58</v>
      </c>
      <c r="U42" s="40" t="str">
        <f>IF(L42="",IF(G42&gt;0,"W","E"),"")</f>
        <v>W</v>
      </c>
      <c r="V42" s="44"/>
      <c r="W42" s="22">
        <f>IF(S42="due",90*(I42+K42),S42+T42/60)</f>
        <v>3.9666666666666668</v>
      </c>
      <c r="X42" s="22">
        <f>IF(R42="",W42,IF(R42="N",IF(U42="E",180+W42,180-W42),IF(U42="E",360-W42,W42)))</f>
        <v>176.03333333333333</v>
      </c>
      <c r="Y42" s="22">
        <f>RADIANS(X42)</f>
        <v>3.0723612599273515</v>
      </c>
      <c r="Z42" s="64"/>
      <c r="AA42" s="58">
        <f>-M42*COS(Y42)</f>
        <v>14.830114300902247</v>
      </c>
      <c r="AB42" s="58">
        <f>-M42*SIN(Y42)</f>
        <v>-1.0283529668562321</v>
      </c>
      <c r="AC42" s="64"/>
      <c r="AD42" s="82">
        <f>$AA$40/$M$40*M42</f>
        <v>3.7495902643784097E-4</v>
      </c>
      <c r="AE42" s="82">
        <f>$AB$40/$M$40*M42</f>
        <v>1.7924075235759347E-5</v>
      </c>
      <c r="AF42" s="22">
        <f t="shared" si="0"/>
        <v>14.829739341875809</v>
      </c>
      <c r="AG42" s="22">
        <f t="shared" si="0"/>
        <v>-1.0283708909314679</v>
      </c>
      <c r="AH42" s="63"/>
      <c r="AI42" s="38">
        <f>A42</f>
        <v>1</v>
      </c>
      <c r="AJ42" s="82">
        <f t="shared" ref="AJ42:AK44" si="1">AJ41+AF41</f>
        <v>720730.24643235875</v>
      </c>
      <c r="AK42" s="82">
        <f t="shared" si="1"/>
        <v>461677.38940305362</v>
      </c>
      <c r="AL42" s="66"/>
      <c r="AM42" s="9" t="str">
        <f>IF(A43=0,A42&amp;" - 1",A42&amp;" - "&amp;A43)</f>
        <v>1 - 2</v>
      </c>
      <c r="AN42" s="18">
        <f>F42</f>
        <v>-14.830000000074506</v>
      </c>
      <c r="AO42" s="18">
        <f>AN42*G42</f>
        <v>-15.274900000491087</v>
      </c>
      <c r="AP42" s="9" t="str">
        <f>D42&amp;","&amp;C42</f>
        <v>461677.4,720730.23</v>
      </c>
    </row>
    <row r="43" spans="1:44">
      <c r="A43" s="20">
        <f>A42+1</f>
        <v>2</v>
      </c>
      <c r="B43" s="44"/>
      <c r="C43" s="60">
        <v>720745.06</v>
      </c>
      <c r="D43" s="60">
        <v>461676.37</v>
      </c>
      <c r="E43" s="79"/>
      <c r="F43" s="72">
        <f>IF(C44=0,C43-$C$42,C43-C44)</f>
        <v>-0.69999999995343387</v>
      </c>
      <c r="G43" s="72">
        <f>IF(D44=0,D43-$D$42,D43-D44)</f>
        <v>-21.700000000011642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21.711287386989287</v>
      </c>
      <c r="N43" s="36">
        <f>IF(F43=0,,ATAN(G43/F43))</f>
        <v>1.5385494443618037</v>
      </c>
      <c r="O43" s="36">
        <f>ABS(DEGREES(N43))</f>
        <v>88.15238973412923</v>
      </c>
      <c r="P43" s="37" t="str">
        <f>TEXT(INT(O43),"00")</f>
        <v>88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88.15</v>
      </c>
      <c r="X43" s="22">
        <f>IF(R43="",W43,IF(R43="N",IF(U43="E",180+W43,180-W43),IF(U43="E",360-W43,W43)))</f>
        <v>268.14999999999998</v>
      </c>
      <c r="Y43" s="22">
        <f>RADIANS(X43)</f>
        <v>4.6801003892227939</v>
      </c>
      <c r="Z43" s="64"/>
      <c r="AA43" s="58">
        <f>-M43*COS(Y43)</f>
        <v>0.70090507875933017</v>
      </c>
      <c r="AB43" s="58">
        <f>-M43*SIN(Y43)</f>
        <v>21.699970785026636</v>
      </c>
      <c r="AC43" s="64"/>
      <c r="AD43" s="82">
        <f>$AA$40/$M$40*M43</f>
        <v>5.4762501047087757E-4</v>
      </c>
      <c r="AE43" s="82">
        <f>$AB$40/$M$40*M43</f>
        <v>2.6177985317258946E-5</v>
      </c>
      <c r="AF43" s="22">
        <f t="shared" si="0"/>
        <v>0.70035745374885927</v>
      </c>
      <c r="AG43" s="22">
        <f t="shared" si="0"/>
        <v>21.699944607041317</v>
      </c>
      <c r="AH43" s="64"/>
      <c r="AI43" s="25">
        <f>A43</f>
        <v>2</v>
      </c>
      <c r="AJ43" s="82">
        <f t="shared" si="1"/>
        <v>720745.07617170061</v>
      </c>
      <c r="AK43" s="82">
        <f t="shared" si="1"/>
        <v>461676.36103216268</v>
      </c>
      <c r="AL43" s="66"/>
      <c r="AM43" s="9" t="str">
        <f>IF(A44=0,A43&amp;" - 1",A43&amp;" - "&amp;A44)</f>
        <v>2 - 3</v>
      </c>
      <c r="AN43" s="18">
        <f>AN42+F42+F43</f>
        <v>-30.360000000102445</v>
      </c>
      <c r="AO43" s="18">
        <f>AN43*G43</f>
        <v>658.8120000025765</v>
      </c>
      <c r="AP43" s="9" t="str">
        <f>D43&amp;","&amp;C43</f>
        <v>461676.37,720745.06</v>
      </c>
    </row>
    <row r="44" spans="1:44" s="46" customFormat="1">
      <c r="A44" s="20">
        <f>A43+1</f>
        <v>3</v>
      </c>
      <c r="B44" s="44"/>
      <c r="C44" s="60">
        <v>720745.76</v>
      </c>
      <c r="D44" s="60">
        <v>461698.07</v>
      </c>
      <c r="E44" s="79"/>
      <c r="F44" s="72">
        <f>IF(C45=0,C44-$C$42,C44-C45)</f>
        <v>15.930000000051223</v>
      </c>
      <c r="G44" s="72">
        <f>IF(D45=0,D44-$D$42,D44-D45)</f>
        <v>-0.52999999996973202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15.938814259586561</v>
      </c>
      <c r="N44" s="22">
        <f>IF(F44=0,,ATAN(G44/F44))</f>
        <v>-3.3258290778400097E-2</v>
      </c>
      <c r="O44" s="22">
        <f>ABS(DEGREES(N44))</f>
        <v>1.9055596954211911</v>
      </c>
      <c r="P44" s="24" t="str">
        <f>TEXT(INT(O44),"00")</f>
        <v>01</v>
      </c>
      <c r="Q44" s="25" t="str">
        <f>TEXT((O44-P44)*60,"00")</f>
        <v>54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54</v>
      </c>
      <c r="U44" s="24" t="str">
        <f>IF(L44="",IF(G44&gt;0,"W","E"),"")</f>
        <v>E</v>
      </c>
      <c r="V44" s="44"/>
      <c r="W44" s="22">
        <f>IF(S44="due",90*(I44+K44),S44+T44/60)</f>
        <v>1.9</v>
      </c>
      <c r="X44" s="22">
        <f>IF(R44="",W44,IF(R44="N",IF(U44="E",180+W44,180-W44),IF(U44="E",360-W44,W44)))</f>
        <v>358.1</v>
      </c>
      <c r="Y44" s="22">
        <f>RADIANS(X44)</f>
        <v>6.2500240513916943</v>
      </c>
      <c r="Z44" s="64"/>
      <c r="AA44" s="58">
        <f>-M44*COS(Y44)</f>
        <v>-15.930051353599348</v>
      </c>
      <c r="AB44" s="58">
        <f>-M44*SIN(Y44)</f>
        <v>0.52845423007817816</v>
      </c>
      <c r="AC44" s="64"/>
      <c r="AD44" s="82">
        <f>$AA$40/$M$40*M44</f>
        <v>4.0202559941379169E-4</v>
      </c>
      <c r="AE44" s="82">
        <f>$AB$40/$M$40*M44</f>
        <v>1.9217932047272955E-5</v>
      </c>
      <c r="AF44" s="22">
        <f>AA44-AD44</f>
        <v>-15.930453379198761</v>
      </c>
      <c r="AG44" s="22">
        <f>AB44-AE44</f>
        <v>0.52843501214613087</v>
      </c>
      <c r="AH44" s="64"/>
      <c r="AI44" s="25">
        <f>A44</f>
        <v>3</v>
      </c>
      <c r="AJ44" s="82">
        <f t="shared" si="1"/>
        <v>720745.77652915439</v>
      </c>
      <c r="AK44" s="82">
        <f t="shared" si="1"/>
        <v>461698.06097676972</v>
      </c>
      <c r="AL44" s="66"/>
      <c r="AM44" s="9" t="str">
        <f>IF(A45=0,A44&amp;" - 1",A44&amp;" - "&amp;A45)</f>
        <v>3 - 4</v>
      </c>
      <c r="AN44" s="18">
        <f>AN43+F43+F44</f>
        <v>-15.130000000004657</v>
      </c>
      <c r="AO44" s="18">
        <f>AN44*G44</f>
        <v>8.018899999544514</v>
      </c>
      <c r="AP44" s="9" t="str">
        <f>D44&amp;","&amp;C44</f>
        <v>461698.07,720745.76</v>
      </c>
    </row>
    <row r="45" spans="1:44" s="46" customFormat="1">
      <c r="A45" s="20">
        <f>A44+1</f>
        <v>4</v>
      </c>
      <c r="B45" s="44"/>
      <c r="C45" s="60">
        <v>720729.83</v>
      </c>
      <c r="D45" s="60">
        <v>461698.6</v>
      </c>
      <c r="E45" s="79"/>
      <c r="F45" s="72">
        <f>IF(C46=0,C45-$C$42,C45-C46)</f>
        <v>-0.40000000002328306</v>
      </c>
      <c r="G45" s="72">
        <f>IF(D46=0,D45-$D$42,D45-D46)</f>
        <v>21.199999999953434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21.203773249071595</v>
      </c>
      <c r="N45" s="22">
        <f>IF(F45=0,,ATAN(G45/F45))</f>
        <v>-1.5519306407720865</v>
      </c>
      <c r="O45" s="22">
        <f>ABS(DEGREES(N45))</f>
        <v>88.919075813274034</v>
      </c>
      <c r="P45" s="24" t="str">
        <f>TEXT(INT(O45),"00")</f>
        <v>88</v>
      </c>
      <c r="Q45" s="25" t="str">
        <f>TEXT((O45-P45)*60,"00")</f>
        <v>55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55</v>
      </c>
      <c r="U45" s="24" t="str">
        <f>IF(L45="",IF(G45&gt;0,"W","E"),"")</f>
        <v>W</v>
      </c>
      <c r="V45" s="44"/>
      <c r="W45" s="22">
        <f>IF(S45="due",90*(I45+K45),S45+T45/60)</f>
        <v>88.916666666666671</v>
      </c>
      <c r="X45" s="22">
        <f>IF(R45="",W45,IF(R45="N",IF(U45="E",180+W45,180-W45),IF(U45="E",360-W45,W45)))</f>
        <v>91.083333333333329</v>
      </c>
      <c r="Y45" s="22">
        <f>RADIANS(X45)</f>
        <v>1.5897040603581685</v>
      </c>
      <c r="Z45" s="64"/>
      <c r="AA45" s="58">
        <f>-M45*COS(Y45)</f>
        <v>0.40089140752720875</v>
      </c>
      <c r="AB45" s="58">
        <f>-M45*SIN(Y45)</f>
        <v>-21.199983162196499</v>
      </c>
      <c r="AC45" s="64"/>
      <c r="AD45" s="82">
        <f>$AA$40/$M$40*M45</f>
        <v>5.3482395311589797E-4</v>
      </c>
      <c r="AE45" s="82">
        <f>$AB$40/$M$40*M45</f>
        <v>2.5566059482834577E-5</v>
      </c>
      <c r="AF45" s="22">
        <f>AA45-AD45</f>
        <v>0.40035658357409287</v>
      </c>
      <c r="AG45" s="22">
        <f>AB45-AE45</f>
        <v>-21.200008728255984</v>
      </c>
      <c r="AH45" s="64"/>
      <c r="AI45" s="25">
        <f>A45</f>
        <v>4</v>
      </c>
      <c r="AJ45" s="82">
        <f t="shared" ref="AJ45" si="2">AJ44+AF44</f>
        <v>720729.84607577522</v>
      </c>
      <c r="AK45" s="82">
        <f t="shared" ref="AK45" si="3">AK44+AG44</f>
        <v>461698.58941178187</v>
      </c>
      <c r="AL45" s="66"/>
      <c r="AM45" s="9" t="str">
        <f>IF(A46=0,A45&amp;" - 1",A45&amp;" - "&amp;A46)</f>
        <v>4 - 1</v>
      </c>
      <c r="AN45" s="18">
        <f>AN44+F44+F45</f>
        <v>0.40000000002328306</v>
      </c>
      <c r="AO45" s="18">
        <f>AN45*G45</f>
        <v>8.4800000004749752</v>
      </c>
      <c r="AP45" s="9" t="str">
        <f>D45&amp;","&amp;C45</f>
        <v>461698.6,720729.83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629.96340000165367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314.98170000082683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2.5873307721729715E-3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27656.746406450129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71.557151035592668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-2.2121759433755273E-3</v>
      </c>
      <c r="AB40" s="91">
        <f>SUM(AB42:AB65536)</f>
        <v>-1.3418487694907277E-3</v>
      </c>
      <c r="AC40" s="91"/>
      <c r="AD40" s="91">
        <f>SUM(AD42:AD65536)</f>
        <v>-2.2121759433755277E-3</v>
      </c>
      <c r="AE40" s="91">
        <f>SUM(AE42:AE65536)</f>
        <v>-1.3418487694907277E-3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720745.07608708856</v>
      </c>
      <c r="AK40" s="92">
        <f>AK44+AG44</f>
        <v>461676.3607713228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498.39000000001397</v>
      </c>
      <c r="G41" s="72">
        <f>IF(D42=0,D41-$D$41,D41-D42)</f>
        <v>772.81999999994878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919.58868223784418</v>
      </c>
      <c r="N41" s="36">
        <f>IF(F41=0,,ATAN(G41/F41))</f>
        <v>0.99801618122399061</v>
      </c>
      <c r="O41" s="36">
        <f>ABS(DEGREES(N41))</f>
        <v>57.182115069898174</v>
      </c>
      <c r="P41" s="37" t="str">
        <f>TEXT(INT(O41),"00")</f>
        <v>57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57.18333333333333</v>
      </c>
      <c r="X41" s="22">
        <f>IF(R41="",W41,IF(R41="N",IF(U41="E",180+W41,180-W41),IF(U41="E",360-W41,W41)))</f>
        <v>57.18333333333333</v>
      </c>
      <c r="Y41" s="22">
        <f>RADIANS(X41)</f>
        <v>0.99803744393209071</v>
      </c>
      <c r="Z41" s="64"/>
      <c r="AA41" s="58">
        <f>-M41*COS(Y41)</f>
        <v>-498.37356764127946</v>
      </c>
      <c r="AB41" s="58">
        <f>-M41*SIN(Y41)</f>
        <v>-772.83059694634096</v>
      </c>
      <c r="AC41" s="64"/>
      <c r="AD41" s="22">
        <v>0</v>
      </c>
      <c r="AE41" s="22">
        <v>0</v>
      </c>
      <c r="AF41" s="22">
        <f t="shared" ref="AF41:AG43" si="0">AA41-AD41</f>
        <v>-498.37356764127946</v>
      </c>
      <c r="AG41" s="22">
        <f t="shared" si="0"/>
        <v>-772.83059694634096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720730.23</v>
      </c>
      <c r="D42" s="60">
        <v>461677.4</v>
      </c>
      <c r="E42" s="79"/>
      <c r="F42" s="72">
        <f>IF(C43=0,C42-$C$42,C42-C43)</f>
        <v>1.1699999999254942</v>
      </c>
      <c r="G42" s="72">
        <f>IF(D43=0,D42-$D$42,D42-D43)</f>
        <v>20.650000000023283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20.683118720366792</v>
      </c>
      <c r="N42" s="36">
        <f>IF(F42=0,,ATAN(G42/F42))</f>
        <v>1.5141982430542746</v>
      </c>
      <c r="O42" s="36">
        <f>ABS(DEGREES(N42))</f>
        <v>86.757168673134359</v>
      </c>
      <c r="P42" s="37" t="str">
        <f>TEXT(INT(O42),"00")</f>
        <v>86</v>
      </c>
      <c r="Q42" s="38" t="str">
        <f>TEXT((O42-P42)*60,"00")</f>
        <v>45</v>
      </c>
      <c r="R42" s="39" t="str">
        <f>IF(L42="",IF(F42&gt;0,"S","N"),"")</f>
        <v>S</v>
      </c>
      <c r="S42" s="25" t="str">
        <f>IF(L42="",IF(INT(Q42)=60,INT(P42+1),P42),"due")</f>
        <v>86</v>
      </c>
      <c r="T42" s="38" t="str">
        <f>IF(L42="",IF(INT(Q42)=60,"00",Q42),L42)</f>
        <v>45</v>
      </c>
      <c r="U42" s="40" t="str">
        <f>IF(L42="",IF(G42&gt;0,"W","E"),"")</f>
        <v>W</v>
      </c>
      <c r="V42" s="44"/>
      <c r="W42" s="22">
        <f>IF(S42="due",90*(I42+K42),S42+T42/60)</f>
        <v>86.75</v>
      </c>
      <c r="X42" s="22">
        <f>IF(R42="",W42,IF(R42="N",IF(U42="E",180+W42,180-W42),IF(U42="E",360-W42,W42)))</f>
        <v>86.75</v>
      </c>
      <c r="Y42" s="22">
        <f>RADIANS(X42)</f>
        <v>1.5140731261050808</v>
      </c>
      <c r="Z42" s="64"/>
      <c r="AA42" s="58">
        <f>-M42*COS(Y42)</f>
        <v>-1.1725836557618727</v>
      </c>
      <c r="AB42" s="58">
        <f>-M42*SIN(Y42)</f>
        <v>-20.649853451562976</v>
      </c>
      <c r="AC42" s="64"/>
      <c r="AD42" s="82">
        <f>$AA$40/$M$40*M42</f>
        <v>-6.3941474758290708E-4</v>
      </c>
      <c r="AE42" s="82">
        <f>$AB$40/$M$40*M42</f>
        <v>-3.8785246481305708E-4</v>
      </c>
      <c r="AF42" s="22">
        <f t="shared" si="0"/>
        <v>-1.1719442410142897</v>
      </c>
      <c r="AG42" s="22">
        <f t="shared" si="0"/>
        <v>-20.649465599098164</v>
      </c>
      <c r="AH42" s="63"/>
      <c r="AI42" s="38">
        <f>A42</f>
        <v>1</v>
      </c>
      <c r="AJ42" s="82">
        <f t="shared" ref="AJ42:AK44" si="1">AJ41+AF41</f>
        <v>720730.24643235875</v>
      </c>
      <c r="AK42" s="82">
        <f t="shared" si="1"/>
        <v>461677.38940305362</v>
      </c>
      <c r="AL42" s="66"/>
      <c r="AM42" s="9" t="str">
        <f>IF(A43=0,A42&amp;" - 1",A42&amp;" - "&amp;A43)</f>
        <v>1 - 2</v>
      </c>
      <c r="AN42" s="18">
        <f>F42</f>
        <v>1.1699999999254942</v>
      </c>
      <c r="AO42" s="18">
        <f>AN42*G42</f>
        <v>24.160499998488696</v>
      </c>
      <c r="AP42" s="9" t="str">
        <f>D42&amp;","&amp;C42</f>
        <v>461677.4,720730.23</v>
      </c>
    </row>
    <row r="43" spans="1:44">
      <c r="A43" s="20">
        <f>A42+1</f>
        <v>2</v>
      </c>
      <c r="B43" s="44"/>
      <c r="C43" s="60">
        <v>720729.06</v>
      </c>
      <c r="D43" s="60">
        <v>461656.75</v>
      </c>
      <c r="E43" s="79"/>
      <c r="F43" s="72">
        <f>IF(C44=0,C43-$C$42,C43-C44)</f>
        <v>-16.739999999990687</v>
      </c>
      <c r="G43" s="72">
        <f>IF(D44=0,D43-$D$42,D43-D44)</f>
        <v>-0.36999999999534339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16.744088509073428</v>
      </c>
      <c r="N43" s="36">
        <f>IF(F43=0,,ATAN(G43/F43))</f>
        <v>2.2099149667647474E-2</v>
      </c>
      <c r="O43" s="36">
        <f>ABS(DEGREES(N43))</f>
        <v>1.2661880067841362</v>
      </c>
      <c r="P43" s="37" t="str">
        <f>TEXT(INT(O43),"00")</f>
        <v>01</v>
      </c>
      <c r="Q43" s="38" t="str">
        <f>TEXT((O43-P43)*60,"00")</f>
        <v>16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16</v>
      </c>
      <c r="U43" s="40" t="str">
        <f>IF(L43="",IF(G43&gt;0,"W","E"),"")</f>
        <v>E</v>
      </c>
      <c r="V43" s="44"/>
      <c r="W43" s="22">
        <f>IF(S43="due",90*(I43+K43),S43+T43/60)</f>
        <v>1.2666666666666666</v>
      </c>
      <c r="X43" s="22">
        <f>IF(R43="",W43,IF(R43="N",IF(U43="E",180+W43,180-W43),IF(U43="E",360-W43,W43)))</f>
        <v>181.26666666666668</v>
      </c>
      <c r="Y43" s="22">
        <f>RADIANS(X43)</f>
        <v>3.1637001574483881</v>
      </c>
      <c r="Z43" s="64"/>
      <c r="AA43" s="58">
        <f>-M43*COS(Y43)</f>
        <v>16.739996908355877</v>
      </c>
      <c r="AB43" s="58">
        <f>-M43*SIN(Y43)</f>
        <v>0.37013984913888881</v>
      </c>
      <c r="AC43" s="64"/>
      <c r="AD43" s="82">
        <f>$AA$40/$M$40*M43</f>
        <v>-5.176403651830498E-4</v>
      </c>
      <c r="AE43" s="82">
        <f>$AB$40/$M$40*M43</f>
        <v>-3.1398727083151157E-4</v>
      </c>
      <c r="AF43" s="22">
        <f t="shared" si="0"/>
        <v>16.740514548721059</v>
      </c>
      <c r="AG43" s="22">
        <f t="shared" si="0"/>
        <v>0.37045383640972029</v>
      </c>
      <c r="AH43" s="64"/>
      <c r="AI43" s="25">
        <f>A43</f>
        <v>2</v>
      </c>
      <c r="AJ43" s="82">
        <f t="shared" si="1"/>
        <v>720729.07448811771</v>
      </c>
      <c r="AK43" s="82">
        <f t="shared" si="1"/>
        <v>461656.73993745452</v>
      </c>
      <c r="AL43" s="66"/>
      <c r="AM43" s="9" t="str">
        <f>IF(A44=0,A43&amp;" - 1",A43&amp;" - "&amp;A44)</f>
        <v>2 - 3</v>
      </c>
      <c r="AN43" s="18">
        <f>AN42+F42+F43</f>
        <v>-14.400000000139698</v>
      </c>
      <c r="AO43" s="18">
        <f>AN43*G43</f>
        <v>5.327999999984633</v>
      </c>
      <c r="AP43" s="9" t="str">
        <f>D43&amp;","&amp;C43</f>
        <v>461656.75,720729.06</v>
      </c>
    </row>
    <row r="44" spans="1:44" s="46" customFormat="1">
      <c r="A44" s="20">
        <f>A43+1</f>
        <v>3</v>
      </c>
      <c r="B44" s="44"/>
      <c r="C44" s="60">
        <v>720745.8</v>
      </c>
      <c r="D44" s="60">
        <v>461657.12</v>
      </c>
      <c r="E44" s="79"/>
      <c r="F44" s="72">
        <f>IF(C45=0,C44-$C$42,C44-C45)</f>
        <v>0.73999999999068677</v>
      </c>
      <c r="G44" s="72">
        <f>IF(D45=0,D44-$D$42,D44-D45)</f>
        <v>-19.25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19.264218125841136</v>
      </c>
      <c r="N44" s="22">
        <f>IF(F44=0,,ATAN(G44/F44))</f>
        <v>-1.5323736872968927</v>
      </c>
      <c r="O44" s="22">
        <f>ABS(DEGREES(N44))</f>
        <v>87.798544919011718</v>
      </c>
      <c r="P44" s="24" t="str">
        <f>TEXT(INT(O44),"00")</f>
        <v>87</v>
      </c>
      <c r="Q44" s="25" t="str">
        <f>TEXT((O44-P44)*60,"00")</f>
        <v>48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48</v>
      </c>
      <c r="U44" s="24" t="str">
        <f>IF(L44="",IF(G44&gt;0,"W","E"),"")</f>
        <v>E</v>
      </c>
      <c r="V44" s="44"/>
      <c r="W44" s="22">
        <f>IF(S44="due",90*(I44+K44),S44+T44/60)</f>
        <v>87.8</v>
      </c>
      <c r="X44" s="22">
        <f>IF(R44="",W44,IF(R44="N",IF(U44="E",180+W44,180-W44),IF(U44="E",360-W44,W44)))</f>
        <v>272.2</v>
      </c>
      <c r="Y44" s="22">
        <f>RADIANS(X44)</f>
        <v>4.7507862239285652</v>
      </c>
      <c r="Z44" s="64"/>
      <c r="AA44" s="58">
        <f>-M44*COS(Y44)</f>
        <v>-0.73951112763513238</v>
      </c>
      <c r="AB44" s="58">
        <f>-M44*SIN(Y44)</f>
        <v>19.250018786798364</v>
      </c>
      <c r="AC44" s="64"/>
      <c r="AD44" s="82">
        <f>$AA$40/$M$40*M44</f>
        <v>-5.9554970103165993E-4</v>
      </c>
      <c r="AE44" s="82">
        <f>$AB$40/$M$40*M44</f>
        <v>-3.6124506095139573E-4</v>
      </c>
      <c r="AF44" s="22">
        <f>AA44-AD44</f>
        <v>-0.73891557793410068</v>
      </c>
      <c r="AG44" s="22">
        <f>AB44-AE44</f>
        <v>19.250380031859315</v>
      </c>
      <c r="AH44" s="64"/>
      <c r="AI44" s="25">
        <f>A44</f>
        <v>3</v>
      </c>
      <c r="AJ44" s="82">
        <f t="shared" si="1"/>
        <v>720745.81500266644</v>
      </c>
      <c r="AK44" s="82">
        <f t="shared" si="1"/>
        <v>461657.11039129092</v>
      </c>
      <c r="AL44" s="66"/>
      <c r="AM44" s="9" t="str">
        <f>IF(A45=0,A44&amp;" - 1",A44&amp;" - "&amp;A45)</f>
        <v>3 - 4</v>
      </c>
      <c r="AN44" s="18">
        <f>AN43+F43+F44</f>
        <v>-30.400000000139698</v>
      </c>
      <c r="AO44" s="18">
        <f>AN44*G44</f>
        <v>585.20000000268919</v>
      </c>
      <c r="AP44" s="9" t="str">
        <f>D44&amp;","&amp;C44</f>
        <v>461657.12,720745.8</v>
      </c>
    </row>
    <row r="45" spans="1:44" s="46" customFormat="1">
      <c r="A45" s="20">
        <f>A44+1</f>
        <v>4</v>
      </c>
      <c r="B45" s="44"/>
      <c r="C45" s="60">
        <v>720745.06</v>
      </c>
      <c r="D45" s="60">
        <v>461676.37</v>
      </c>
      <c r="E45" s="79"/>
      <c r="F45" s="72">
        <f>IF(C46=0,C45-$C$42,C45-C46)</f>
        <v>14.830000000074506</v>
      </c>
      <c r="G45" s="72">
        <f>IF(D46=0,D45-$D$42,D45-D46)</f>
        <v>-1.0300000000279397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14.865725680311318</v>
      </c>
      <c r="N45" s="22">
        <f>IF(F45=0,,ATAN(G45/F45))</f>
        <v>-6.9342454135998974E-2</v>
      </c>
      <c r="O45" s="22">
        <f>ABS(DEGREES(N45))</f>
        <v>3.9730299630722206</v>
      </c>
      <c r="P45" s="24" t="str">
        <f>TEXT(INT(O45),"00")</f>
        <v>03</v>
      </c>
      <c r="Q45" s="25" t="str">
        <f>TEXT((O45-P45)*60,"00")</f>
        <v>58</v>
      </c>
      <c r="R45" s="23" t="str">
        <f>IF(L45="",IF(F45&gt;0,"S","N"),"")</f>
        <v>S</v>
      </c>
      <c r="S45" s="25" t="str">
        <f>IF(L45="",IF(INT(Q45)=60,INT(P45+1),P45),"due")</f>
        <v>03</v>
      </c>
      <c r="T45" s="25" t="str">
        <f>IF(L45="",IF(INT(Q45)=60,"00",Q45),L45)</f>
        <v>58</v>
      </c>
      <c r="U45" s="24" t="str">
        <f>IF(L45="",IF(G45&gt;0,"W","E"),"")</f>
        <v>E</v>
      </c>
      <c r="V45" s="44"/>
      <c r="W45" s="22">
        <f>IF(S45="due",90*(I45+K45),S45+T45/60)</f>
        <v>3.9666666666666668</v>
      </c>
      <c r="X45" s="22">
        <f>IF(R45="",W45,IF(R45="N",IF(U45="E",180+W45,180-W45),IF(U45="E",360-W45,W45)))</f>
        <v>356.03333333333336</v>
      </c>
      <c r="Y45" s="22">
        <f>RADIANS(X45)</f>
        <v>6.2139539135171447</v>
      </c>
      <c r="Z45" s="64"/>
      <c r="AA45" s="58">
        <f>-M45*COS(Y45)</f>
        <v>-14.830114300902247</v>
      </c>
      <c r="AB45" s="58">
        <f>-M45*SIN(Y45)</f>
        <v>1.0283529668562337</v>
      </c>
      <c r="AC45" s="64"/>
      <c r="AD45" s="82">
        <f>$AA$40/$M$40*M45</f>
        <v>-4.5957112957791083E-4</v>
      </c>
      <c r="AE45" s="82">
        <f>$AB$40/$M$40*M45</f>
        <v>-2.7876397289476352E-4</v>
      </c>
      <c r="AF45" s="22">
        <f>AA45-AD45</f>
        <v>-14.829654729772669</v>
      </c>
      <c r="AG45" s="22">
        <f>AB45-AE45</f>
        <v>1.0286317308291284</v>
      </c>
      <c r="AH45" s="64"/>
      <c r="AI45" s="25">
        <f>A45</f>
        <v>4</v>
      </c>
      <c r="AJ45" s="82">
        <f t="shared" ref="AJ45" si="2">AJ44+AF44</f>
        <v>720745.07608708856</v>
      </c>
      <c r="AK45" s="82">
        <f t="shared" ref="AK45" si="3">AK44+AG44</f>
        <v>461676.3607713228</v>
      </c>
      <c r="AL45" s="66"/>
      <c r="AM45" s="9" t="str">
        <f>IF(A46=0,A45&amp;" - 1",A45&amp;" - "&amp;A46)</f>
        <v>4 - 1</v>
      </c>
      <c r="AN45" s="18">
        <f>AN44+F44+F45</f>
        <v>-14.830000000074506</v>
      </c>
      <c r="AO45" s="18">
        <f>AN45*G45</f>
        <v>15.274900000491087</v>
      </c>
      <c r="AP45" s="9" t="str">
        <f>D45&amp;","&amp;C45</f>
        <v>461676.37,720745.06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M25" sqref="M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585.56570000062811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292.78285000031406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3.9188043740780469E-3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17390.070874860616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68.148285809931025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2.0476724240878763E-3</v>
      </c>
      <c r="AB40" s="91">
        <f>SUM(AB42:AB65536)</f>
        <v>3.3412670300236869E-3</v>
      </c>
      <c r="AC40" s="91"/>
      <c r="AD40" s="91">
        <f>SUM(AD42:AD65536)</f>
        <v>2.0476724240878763E-3</v>
      </c>
      <c r="AE40" s="91">
        <f>SUM(AE42:AE65536)</f>
        <v>3.3412670300236869E-3</v>
      </c>
      <c r="AF40" s="91">
        <f>SUM(AF42:AF65536)</f>
        <v>3.3306690738754696E-15</v>
      </c>
      <c r="AG40" s="91">
        <f>SUM(AG42:AG65536)</f>
        <v>0</v>
      </c>
      <c r="AH40" s="92"/>
      <c r="AI40" s="93">
        <v>1</v>
      </c>
      <c r="AJ40" s="92">
        <f>AJ44+AF44</f>
        <v>720716.81479811051</v>
      </c>
      <c r="AK40" s="92">
        <f>AK44+AG44</f>
        <v>461657.01938417932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498.39000000001397</v>
      </c>
      <c r="G41" s="72">
        <f>IF(D42=0,D41-$D$41,D41-D42)</f>
        <v>772.81999999994878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919.58868223784418</v>
      </c>
      <c r="N41" s="36">
        <f>IF(F41=0,,ATAN(G41/F41))</f>
        <v>0.99801618122399061</v>
      </c>
      <c r="O41" s="36">
        <f>ABS(DEGREES(N41))</f>
        <v>57.182115069898174</v>
      </c>
      <c r="P41" s="37" t="str">
        <f>TEXT(INT(O41),"00")</f>
        <v>57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57.18333333333333</v>
      </c>
      <c r="X41" s="22">
        <f>IF(R41="",W41,IF(R41="N",IF(U41="E",180+W41,180-W41),IF(U41="E",360-W41,W41)))</f>
        <v>57.18333333333333</v>
      </c>
      <c r="Y41" s="22">
        <f>RADIANS(X41)</f>
        <v>0.99803744393209071</v>
      </c>
      <c r="Z41" s="64"/>
      <c r="AA41" s="58">
        <f>-M41*COS(Y41)</f>
        <v>-498.37356764127946</v>
      </c>
      <c r="AB41" s="58">
        <f>-M41*SIN(Y41)</f>
        <v>-772.83059694634096</v>
      </c>
      <c r="AC41" s="64"/>
      <c r="AD41" s="22">
        <v>0</v>
      </c>
      <c r="AE41" s="22">
        <v>0</v>
      </c>
      <c r="AF41" s="22">
        <f t="shared" ref="AF41:AG43" si="0">AA41-AD41</f>
        <v>-498.37356764127946</v>
      </c>
      <c r="AG41" s="22">
        <f t="shared" si="0"/>
        <v>-772.83059694634096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720730.23</v>
      </c>
      <c r="D42" s="60">
        <v>461677.4</v>
      </c>
      <c r="E42" s="79"/>
      <c r="F42" s="72">
        <f>IF(C43=0,C42-$C$42,C42-C43)</f>
        <v>15.020000000018626</v>
      </c>
      <c r="G42" s="72">
        <f>IF(D43=0,D42-$D$42,D42-D43)</f>
        <v>0.96000000002095476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15.050647826608653</v>
      </c>
      <c r="N42" s="36">
        <f>IF(F42=0,,ATAN(G42/F42))</f>
        <v>6.3827960258182423E-2</v>
      </c>
      <c r="O42" s="36">
        <f>ABS(DEGREES(N42))</f>
        <v>3.6570727377226011</v>
      </c>
      <c r="P42" s="37" t="str">
        <f>TEXT(INT(O42),"00")</f>
        <v>03</v>
      </c>
      <c r="Q42" s="38" t="str">
        <f>TEXT((O42-P42)*60,"00")</f>
        <v>39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3.65</v>
      </c>
      <c r="X42" s="22">
        <f>IF(R42="",W42,IF(R42="N",IF(U42="E",180+W42,180-W42),IF(U42="E",360-W42,W42)))</f>
        <v>3.65</v>
      </c>
      <c r="Y42" s="22">
        <f>RADIANS(X42)</f>
        <v>6.3704517697793034E-2</v>
      </c>
      <c r="Z42" s="64"/>
      <c r="AA42" s="58">
        <f>-M42*COS(Y42)</f>
        <v>-15.020118390438428</v>
      </c>
      <c r="AB42" s="58">
        <f>-M42*SIN(Y42)</f>
        <v>-0.95814588545434121</v>
      </c>
      <c r="AC42" s="64"/>
      <c r="AD42" s="82">
        <f>$AA$40/$M$40*M42</f>
        <v>4.5223142670323117E-4</v>
      </c>
      <c r="AE42" s="82">
        <f>$AB$40/$M$40*M42</f>
        <v>7.3792367285365834E-4</v>
      </c>
      <c r="AF42" s="22">
        <f t="shared" si="0"/>
        <v>-15.020570621865131</v>
      </c>
      <c r="AG42" s="22">
        <f t="shared" si="0"/>
        <v>-0.95888380912719484</v>
      </c>
      <c r="AH42" s="63"/>
      <c r="AI42" s="38">
        <f>A42</f>
        <v>1</v>
      </c>
      <c r="AJ42" s="82">
        <f t="shared" ref="AJ42:AK44" si="1">AJ41+AF41</f>
        <v>720730.24643235875</v>
      </c>
      <c r="AK42" s="82">
        <f t="shared" si="1"/>
        <v>461677.38940305362</v>
      </c>
      <c r="AL42" s="66"/>
      <c r="AM42" s="9" t="str">
        <f>IF(A43=0,A42&amp;" - 1",A42&amp;" - "&amp;A43)</f>
        <v>1 - 2</v>
      </c>
      <c r="AN42" s="18">
        <f>F42</f>
        <v>15.020000000018626</v>
      </c>
      <c r="AO42" s="18">
        <f>AN42*G42</f>
        <v>14.419200000332621</v>
      </c>
      <c r="AP42" s="9" t="str">
        <f>D42&amp;","&amp;C42</f>
        <v>461677.4,720730.23</v>
      </c>
    </row>
    <row r="43" spans="1:44">
      <c r="A43" s="20">
        <f>A42+1</f>
        <v>2</v>
      </c>
      <c r="B43" s="44"/>
      <c r="C43" s="60">
        <v>720715.21</v>
      </c>
      <c r="D43" s="60">
        <v>461676.44</v>
      </c>
      <c r="E43" s="79"/>
      <c r="F43" s="72">
        <f>IF(C44=0,C43-$C$42,C43-C44)</f>
        <v>0.67999999993480742</v>
      </c>
      <c r="G43" s="72">
        <f>IF(D44=0,D43-$D$42,D43-D44)</f>
        <v>16.229999999981374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16.244238978767417</v>
      </c>
      <c r="N43" s="36">
        <f>IF(F43=0,,ATAN(G43/F43))</f>
        <v>1.5289230967561285</v>
      </c>
      <c r="O43" s="36">
        <f>ABS(DEGREES(N43))</f>
        <v>87.600840644198172</v>
      </c>
      <c r="P43" s="37" t="str">
        <f>TEXT(INT(O43),"00")</f>
        <v>87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87.6</v>
      </c>
      <c r="X43" s="22">
        <f>IF(R43="",W43,IF(R43="N",IF(U43="E",180+W43,180-W43),IF(U43="E",360-W43,W43)))</f>
        <v>87.6</v>
      </c>
      <c r="Y43" s="22">
        <f>RADIANS(X43)</f>
        <v>1.5289084247470326</v>
      </c>
      <c r="Z43" s="64"/>
      <c r="AA43" s="58">
        <f>-M43*COS(Y43)</f>
        <v>-0.68023812656923366</v>
      </c>
      <c r="AB43" s="58">
        <f>-M43*SIN(Y43)</f>
        <v>-16.229990021268289</v>
      </c>
      <c r="AC43" s="64"/>
      <c r="AD43" s="82">
        <f>$AA$40/$M$40*M43</f>
        <v>4.8809562576360735E-4</v>
      </c>
      <c r="AE43" s="82">
        <f>$AB$40/$M$40*M43</f>
        <v>7.9644468650261636E-4</v>
      </c>
      <c r="AF43" s="22">
        <f t="shared" si="0"/>
        <v>-0.68072622219499723</v>
      </c>
      <c r="AG43" s="22">
        <f t="shared" si="0"/>
        <v>-16.230786465954793</v>
      </c>
      <c r="AH43" s="64"/>
      <c r="AI43" s="25">
        <f>A43</f>
        <v>2</v>
      </c>
      <c r="AJ43" s="82">
        <f t="shared" si="1"/>
        <v>720715.22586173692</v>
      </c>
      <c r="AK43" s="82">
        <f t="shared" si="1"/>
        <v>461676.43051924452</v>
      </c>
      <c r="AL43" s="66"/>
      <c r="AM43" s="9" t="str">
        <f>IF(A44=0,A43&amp;" - 1",A43&amp;" - "&amp;A44)</f>
        <v>2 - 3</v>
      </c>
      <c r="AN43" s="18">
        <f>AN42+F42+F43</f>
        <v>30.71999999997206</v>
      </c>
      <c r="AO43" s="18">
        <f>AN43*G43</f>
        <v>498.58559999897432</v>
      </c>
      <c r="AP43" s="9" t="str">
        <f>D43&amp;","&amp;C43</f>
        <v>461676.44,720715.21</v>
      </c>
    </row>
    <row r="44" spans="1:44" s="46" customFormat="1">
      <c r="A44" s="20">
        <f>A43+1</f>
        <v>3</v>
      </c>
      <c r="B44" s="44"/>
      <c r="C44" s="60">
        <v>720714.53</v>
      </c>
      <c r="D44" s="60">
        <v>461660.21</v>
      </c>
      <c r="E44" s="79"/>
      <c r="F44" s="72">
        <f>IF(C45=0,C44-$C$42,C44-C45)</f>
        <v>-2.2700000000186265</v>
      </c>
      <c r="G44" s="72">
        <f>IF(D45=0,D44-$D$42,D44-D45)</f>
        <v>3.1799999999930151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3.9070833111209877</v>
      </c>
      <c r="N44" s="22">
        <f>IF(F44=0,,ATAN(G44/F44))</f>
        <v>-0.95084437129525268</v>
      </c>
      <c r="O44" s="22">
        <f>ABS(DEGREES(N44))</f>
        <v>54.47936944898818</v>
      </c>
      <c r="P44" s="24" t="str">
        <f>TEXT(INT(O44),"00")</f>
        <v>54</v>
      </c>
      <c r="Q44" s="25" t="str">
        <f>TEXT((O44-P44)*60,"00")</f>
        <v>29</v>
      </c>
      <c r="R44" s="23" t="str">
        <f>IF(L44="",IF(F44&gt;0,"S","N"),"")</f>
        <v>N</v>
      </c>
      <c r="S44" s="25" t="str">
        <f>IF(L44="",IF(INT(Q44)=60,INT(P44+1),P44),"due")</f>
        <v>54</v>
      </c>
      <c r="T44" s="25" t="str">
        <f>IF(L44="",IF(INT(Q44)=60,"00",Q44),L44)</f>
        <v>29</v>
      </c>
      <c r="U44" s="24" t="str">
        <f>IF(L44="",IF(G44&gt;0,"W","E"),"")</f>
        <v>W</v>
      </c>
      <c r="V44" s="44"/>
      <c r="W44" s="22">
        <f>IF(S44="due",90*(I44+K44),S44+T44/60)</f>
        <v>54.483333333333334</v>
      </c>
      <c r="X44" s="22">
        <f>IF(R44="",W44,IF(R44="N",IF(U44="E",180+W44,180-W44),IF(U44="E",360-W44,W44)))</f>
        <v>125.51666666666667</v>
      </c>
      <c r="Y44" s="22">
        <f>RADIANS(X44)</f>
        <v>2.1906790994615495</v>
      </c>
      <c r="Z44" s="64"/>
      <c r="AA44" s="58">
        <f>-M44*COS(Y44)</f>
        <v>2.2697799931774805</v>
      </c>
      <c r="AB44" s="58">
        <f>-M44*SIN(Y44)</f>
        <v>-3.1801570374136205</v>
      </c>
      <c r="AC44" s="64"/>
      <c r="AD44" s="82">
        <f>$AA$40/$M$40*M44</f>
        <v>1.1739732936364664E-4</v>
      </c>
      <c r="AE44" s="82">
        <f>$AB$40/$M$40*M44</f>
        <v>1.9156180519953636E-4</v>
      </c>
      <c r="AF44" s="22">
        <f>AA44-AD44</f>
        <v>2.2696625958481169</v>
      </c>
      <c r="AG44" s="22">
        <f>AB44-AE44</f>
        <v>-3.1803485992188203</v>
      </c>
      <c r="AH44" s="64"/>
      <c r="AI44" s="25">
        <f>A44</f>
        <v>3</v>
      </c>
      <c r="AJ44" s="82">
        <f t="shared" si="1"/>
        <v>720714.54513551469</v>
      </c>
      <c r="AK44" s="82">
        <f t="shared" si="1"/>
        <v>461660.19973277854</v>
      </c>
      <c r="AL44" s="66"/>
      <c r="AM44" s="9" t="str">
        <f>IF(A45=0,A44&amp;" - 1",A44&amp;" - "&amp;A45)</f>
        <v>3 - 4</v>
      </c>
      <c r="AN44" s="18">
        <f>AN43+F43+F44</f>
        <v>29.129999999888241</v>
      </c>
      <c r="AO44" s="18">
        <f>AN44*G44</f>
        <v>92.633399999441139</v>
      </c>
      <c r="AP44" s="9" t="str">
        <f>D44&amp;","&amp;C44</f>
        <v>461660.21,720714.53</v>
      </c>
    </row>
    <row r="45" spans="1:44" s="46" customFormat="1">
      <c r="A45" s="20">
        <f t="shared" ref="A45:A46" si="2">A44+1</f>
        <v>4</v>
      </c>
      <c r="B45" s="44"/>
      <c r="C45" s="60">
        <v>720716.80000000005</v>
      </c>
      <c r="D45" s="60">
        <v>461657.03</v>
      </c>
      <c r="E45" s="79"/>
      <c r="F45" s="72">
        <f t="shared" ref="F45:F46" si="3">IF(C46=0,C45-$C$42,C45-C46)</f>
        <v>-12.260000000009313</v>
      </c>
      <c r="G45" s="72">
        <f t="shared" ref="G45:G46" si="4">IF(D46=0,D45-$D$42,D45-D46)</f>
        <v>0.28000000002793968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12.263196973067178</v>
      </c>
      <c r="N45" s="22">
        <f t="shared" ref="N45:N46" si="11">IF(F45=0,,ATAN(G45/F45))</f>
        <v>-2.2834529597612337E-2</v>
      </c>
      <c r="O45" s="22">
        <f t="shared" ref="O45:O46" si="12">ABS(DEGREES(N45))</f>
        <v>1.308322173109749</v>
      </c>
      <c r="P45" s="24" t="str">
        <f t="shared" ref="P45:P46" si="13">TEXT(INT(O45),"00")</f>
        <v>01</v>
      </c>
      <c r="Q45" s="25" t="str">
        <f t="shared" ref="Q45:Q46" si="14">TEXT((O45-P45)*60,"00")</f>
        <v>18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1.3</v>
      </c>
      <c r="X45" s="22">
        <f t="shared" ref="X45:X46" si="20">IF(R45="",W45,IF(R45="N",IF(U45="E",180+W45,180-W45),IF(U45="E",360-W45,W45)))</f>
        <v>178.7</v>
      </c>
      <c r="Y45" s="22">
        <f t="shared" ref="Y45:Y46" si="21">RADIANS(X45)</f>
        <v>3.1189033733138669</v>
      </c>
      <c r="Z45" s="64"/>
      <c r="AA45" s="58">
        <f t="shared" ref="AA45:AA46" si="22">-M45*COS(Y45)</f>
        <v>12.260040540492396</v>
      </c>
      <c r="AB45" s="58">
        <f t="shared" ref="AB45:AB46" si="23">-M45*SIN(Y45)</f>
        <v>-0.27821924039669821</v>
      </c>
      <c r="AC45" s="64"/>
      <c r="AD45" s="82">
        <f t="shared" ref="AD45:AD46" si="24">$AA$40/$M$40*M45</f>
        <v>3.6847603684329552E-4</v>
      </c>
      <c r="AE45" s="82">
        <f t="shared" ref="AE45:AE46" si="25">$AB$40/$M$40*M45</f>
        <v>6.0125673363341649E-4</v>
      </c>
      <c r="AF45" s="22">
        <f t="shared" ref="AF45:AF46" si="26">AA45-AD45</f>
        <v>12.259672064455552</v>
      </c>
      <c r="AG45" s="22">
        <f t="shared" ref="AG45:AG46" si="27">AB45-AE45</f>
        <v>-0.27882049713033163</v>
      </c>
      <c r="AH45" s="64"/>
      <c r="AI45" s="25">
        <f t="shared" ref="AI45:AI46" si="28">A45</f>
        <v>4</v>
      </c>
      <c r="AJ45" s="82">
        <f t="shared" ref="AJ45:AJ46" si="29">AJ44+AF44</f>
        <v>720716.81479811051</v>
      </c>
      <c r="AK45" s="82">
        <f t="shared" ref="AK45:AK46" si="30">AK44+AG44</f>
        <v>461657.01938417932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14.599999999860302</v>
      </c>
      <c r="AO45" s="18">
        <f t="shared" ref="AO45:AO46" si="33">AN45*G45</f>
        <v>4.0880000003688037</v>
      </c>
      <c r="AP45" s="9" t="str">
        <f t="shared" ref="AP45:AP46" si="34">D45&amp;","&amp;C45</f>
        <v>461657.03,720716.8</v>
      </c>
    </row>
    <row r="46" spans="1:44" s="46" customFormat="1">
      <c r="A46" s="20">
        <f t="shared" si="2"/>
        <v>5</v>
      </c>
      <c r="B46" s="44"/>
      <c r="C46" s="60">
        <v>720729.06</v>
      </c>
      <c r="D46" s="60">
        <v>461656.75</v>
      </c>
      <c r="E46" s="79"/>
      <c r="F46" s="72">
        <f t="shared" si="3"/>
        <v>-1.1699999999254942</v>
      </c>
      <c r="G46" s="72">
        <f t="shared" si="4"/>
        <v>-20.650000000023283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20.683118720366792</v>
      </c>
      <c r="N46" s="22">
        <f t="shared" si="11"/>
        <v>1.5141982430542746</v>
      </c>
      <c r="O46" s="22">
        <f t="shared" si="12"/>
        <v>86.757168673134359</v>
      </c>
      <c r="P46" s="24" t="str">
        <f t="shared" si="13"/>
        <v>86</v>
      </c>
      <c r="Q46" s="25" t="str">
        <f t="shared" si="14"/>
        <v>45</v>
      </c>
      <c r="R46" s="23" t="str">
        <f t="shared" si="15"/>
        <v>N</v>
      </c>
      <c r="S46" s="25" t="str">
        <f t="shared" si="16"/>
        <v>86</v>
      </c>
      <c r="T46" s="25" t="str">
        <f t="shared" si="17"/>
        <v>45</v>
      </c>
      <c r="U46" s="24" t="str">
        <f t="shared" si="18"/>
        <v>E</v>
      </c>
      <c r="V46" s="44"/>
      <c r="W46" s="22">
        <f t="shared" si="19"/>
        <v>86.75</v>
      </c>
      <c r="X46" s="22">
        <f t="shared" si="20"/>
        <v>266.75</v>
      </c>
      <c r="Y46" s="22">
        <f t="shared" si="21"/>
        <v>4.6556657796948739</v>
      </c>
      <c r="Z46" s="64"/>
      <c r="AA46" s="58">
        <f t="shared" si="22"/>
        <v>1.1725836557618752</v>
      </c>
      <c r="AB46" s="58">
        <f t="shared" si="23"/>
        <v>20.649853451562976</v>
      </c>
      <c r="AC46" s="64"/>
      <c r="AD46" s="82">
        <f t="shared" si="24"/>
        <v>6.214720054140959E-4</v>
      </c>
      <c r="AE46" s="82">
        <f t="shared" si="25"/>
        <v>1.0140801318344595E-3</v>
      </c>
      <c r="AF46" s="22">
        <f t="shared" si="26"/>
        <v>1.1719621837564611</v>
      </c>
      <c r="AG46" s="22">
        <f t="shared" si="27"/>
        <v>20.648839371431141</v>
      </c>
      <c r="AH46" s="64"/>
      <c r="AI46" s="25">
        <f t="shared" si="28"/>
        <v>5</v>
      </c>
      <c r="AJ46" s="82">
        <f t="shared" si="29"/>
        <v>720729.07447017496</v>
      </c>
      <c r="AK46" s="82">
        <f t="shared" si="30"/>
        <v>461656.74056368216</v>
      </c>
      <c r="AL46" s="66"/>
      <c r="AM46" s="9" t="str">
        <f t="shared" si="31"/>
        <v>5 - 1</v>
      </c>
      <c r="AN46" s="18">
        <f t="shared" si="32"/>
        <v>1.1699999999254942</v>
      </c>
      <c r="AO46" s="18">
        <f t="shared" si="33"/>
        <v>-24.160499998488696</v>
      </c>
      <c r="AP46" s="9" t="str">
        <f t="shared" si="34"/>
        <v>461656.75,720729.06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638.79239999918673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319.39619999959336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2.6908989349278042E-3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26508.472455900603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71.331620298145964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-1.1818044829823293E-3</v>
      </c>
      <c r="AB40" s="91">
        <f>SUM(AB42:AB65536)</f>
        <v>-2.4174935867543601E-3</v>
      </c>
      <c r="AC40" s="91"/>
      <c r="AD40" s="91">
        <f>SUM(AD42:AD65536)</f>
        <v>-1.1818044829823291E-3</v>
      </c>
      <c r="AE40" s="91">
        <f>SUM(AE42:AE65536)</f>
        <v>-2.4174935867543597E-3</v>
      </c>
      <c r="AF40" s="91">
        <f>SUM(AF42:AF65536)</f>
        <v>0</v>
      </c>
      <c r="AG40" s="91">
        <f>SUM(AG42:AG65536)</f>
        <v>-8.8817841970012523E-16</v>
      </c>
      <c r="AH40" s="92"/>
      <c r="AI40" s="93">
        <v>1</v>
      </c>
      <c r="AJ40" s="92">
        <f>AJ44+AF44</f>
        <v>720714.76576835162</v>
      </c>
      <c r="AK40" s="92">
        <f>AK44+AG44</f>
        <v>461695.03011682088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498.39000000001397</v>
      </c>
      <c r="G41" s="72">
        <f>IF(D42=0,D41-$D$41,D41-D42)</f>
        <v>772.81999999994878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919.58868223784418</v>
      </c>
      <c r="N41" s="36">
        <f>IF(F41=0,,ATAN(G41/F41))</f>
        <v>0.99801618122399061</v>
      </c>
      <c r="O41" s="36">
        <f>ABS(DEGREES(N41))</f>
        <v>57.182115069898174</v>
      </c>
      <c r="P41" s="37" t="str">
        <f>TEXT(INT(O41),"00")</f>
        <v>57</v>
      </c>
      <c r="Q41" s="38" t="str">
        <f>TEXT((O41-P41)*60,"00")</f>
        <v>11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11</v>
      </c>
      <c r="U41" s="40" t="str">
        <f>IF(L41="",IF(G41&gt;0,"W","E"),"")</f>
        <v>W</v>
      </c>
      <c r="V41" s="41"/>
      <c r="W41" s="22">
        <f>IF(S41="due",90*(I41+K41),S41+T41/60)</f>
        <v>57.18333333333333</v>
      </c>
      <c r="X41" s="22">
        <f>IF(R41="",W41,IF(R41="N",IF(U41="E",180+W41,180-W41),IF(U41="E",360-W41,W41)))</f>
        <v>57.18333333333333</v>
      </c>
      <c r="Y41" s="22">
        <f>RADIANS(X41)</f>
        <v>0.99803744393209071</v>
      </c>
      <c r="Z41" s="64"/>
      <c r="AA41" s="58">
        <f>-M41*COS(Y41)</f>
        <v>-498.37356764127946</v>
      </c>
      <c r="AB41" s="58">
        <f>-M41*SIN(Y41)</f>
        <v>-772.83059694634096</v>
      </c>
      <c r="AC41" s="64"/>
      <c r="AD41" s="22">
        <v>0</v>
      </c>
      <c r="AE41" s="22">
        <v>0</v>
      </c>
      <c r="AF41" s="22">
        <f t="shared" ref="AF41:AG43" si="0">AA41-AD41</f>
        <v>-498.37356764127946</v>
      </c>
      <c r="AG41" s="22">
        <f t="shared" si="0"/>
        <v>-772.83059694634096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720730.23</v>
      </c>
      <c r="D42" s="60">
        <v>461677.4</v>
      </c>
      <c r="E42" s="79"/>
      <c r="F42" s="72">
        <f>IF(C43=0,C42-$C$42,C42-C43)</f>
        <v>0.40000000002328306</v>
      </c>
      <c r="G42" s="72">
        <f>IF(D43=0,D42-$D$42,D42-D43)</f>
        <v>-21.199999999953434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21.203773249071595</v>
      </c>
      <c r="N42" s="36">
        <f>IF(F42=0,,ATAN(G42/F42))</f>
        <v>-1.5519306407720865</v>
      </c>
      <c r="O42" s="36">
        <f>ABS(DEGREES(N42))</f>
        <v>88.919075813274034</v>
      </c>
      <c r="P42" s="37" t="str">
        <f>TEXT(INT(O42),"00")</f>
        <v>88</v>
      </c>
      <c r="Q42" s="38" t="str">
        <f>TEXT((O42-P42)*60,"00")</f>
        <v>55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55</v>
      </c>
      <c r="U42" s="40" t="str">
        <f>IF(L42="",IF(G42&gt;0,"W","E"),"")</f>
        <v>E</v>
      </c>
      <c r="V42" s="44"/>
      <c r="W42" s="22">
        <f>IF(S42="due",90*(I42+K42),S42+T42/60)</f>
        <v>88.916666666666671</v>
      </c>
      <c r="X42" s="22">
        <f>IF(R42="",W42,IF(R42="N",IF(U42="E",180+W42,180-W42),IF(U42="E",360-W42,W42)))</f>
        <v>271.08333333333331</v>
      </c>
      <c r="Y42" s="22">
        <f>RADIANS(X42)</f>
        <v>4.7312967139479616</v>
      </c>
      <c r="Z42" s="64"/>
      <c r="AA42" s="58">
        <f>-M42*COS(Y42)</f>
        <v>-0.4008914075272062</v>
      </c>
      <c r="AB42" s="58">
        <f>-M42*SIN(Y42)</f>
        <v>21.199983162196499</v>
      </c>
      <c r="AC42" s="64"/>
      <c r="AD42" s="82">
        <f>$AA$40/$M$40*M42</f>
        <v>-3.5129882339914997E-4</v>
      </c>
      <c r="AE42" s="82">
        <f>$AB$40/$M$40*M42</f>
        <v>-7.186151895943485E-4</v>
      </c>
      <c r="AF42" s="22">
        <f t="shared" si="0"/>
        <v>-0.40054010870380707</v>
      </c>
      <c r="AG42" s="22">
        <f t="shared" si="0"/>
        <v>21.200701777386094</v>
      </c>
      <c r="AH42" s="63"/>
      <c r="AI42" s="38">
        <f>A42</f>
        <v>1</v>
      </c>
      <c r="AJ42" s="82">
        <f t="shared" ref="AJ42:AK44" si="1">AJ41+AF41</f>
        <v>720730.24643235875</v>
      </c>
      <c r="AK42" s="82">
        <f t="shared" si="1"/>
        <v>461677.38940305362</v>
      </c>
      <c r="AL42" s="66"/>
      <c r="AM42" s="9" t="str">
        <f>IF(A43=0,A42&amp;" - 1",A42&amp;" - "&amp;A43)</f>
        <v>1 - 2</v>
      </c>
      <c r="AN42" s="18">
        <f>F42</f>
        <v>0.40000000002328306</v>
      </c>
      <c r="AO42" s="18">
        <f>AN42*G42</f>
        <v>-8.4800000004749752</v>
      </c>
      <c r="AP42" s="9" t="str">
        <f>D42&amp;","&amp;C42</f>
        <v>461677.4,720730.23</v>
      </c>
    </row>
    <row r="43" spans="1:44">
      <c r="A43" s="20">
        <f>A42+1</f>
        <v>2</v>
      </c>
      <c r="B43" s="44"/>
      <c r="C43" s="60">
        <v>720729.83</v>
      </c>
      <c r="D43" s="60">
        <v>461698.6</v>
      </c>
      <c r="E43" s="79"/>
      <c r="F43" s="72">
        <f>IF(C44=0,C43-$C$42,C43-C44)</f>
        <v>11.989999999990687</v>
      </c>
      <c r="G43" s="72">
        <f>IF(D44=0,D43-$D$42,D43-D44)</f>
        <v>0.31999999994877726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11.994269465029701</v>
      </c>
      <c r="N43" s="36">
        <f>IF(F43=0,,ATAN(G43/F43))</f>
        <v>2.6682573308949537E-2</v>
      </c>
      <c r="O43" s="36">
        <f>ABS(DEGREES(N43))</f>
        <v>1.528798837151228</v>
      </c>
      <c r="P43" s="37" t="str">
        <f>TEXT(INT(O43),"00")</f>
        <v>01</v>
      </c>
      <c r="Q43" s="38" t="str">
        <f>TEXT((O43-P43)*60,"00")</f>
        <v>32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32</v>
      </c>
      <c r="U43" s="40" t="str">
        <f>IF(L43="",IF(G43&gt;0,"W","E"),"")</f>
        <v>W</v>
      </c>
      <c r="V43" s="44"/>
      <c r="W43" s="22">
        <f>IF(S43="due",90*(I43+K43),S43+T43/60)</f>
        <v>1.5333333333333332</v>
      </c>
      <c r="X43" s="22">
        <f>IF(R43="",W43,IF(R43="N",IF(U43="E",180+W43,180-W43),IF(U43="E",360-W43,W43)))</f>
        <v>1.5333333333333332</v>
      </c>
      <c r="Y43" s="22">
        <f>RADIANS(X43)</f>
        <v>2.6761715197246384E-2</v>
      </c>
      <c r="Z43" s="64"/>
      <c r="AA43" s="58">
        <f>-M43*COS(Y43)</f>
        <v>-11.989974637037148</v>
      </c>
      <c r="AB43" s="58">
        <f>-M43*SIN(Y43)</f>
        <v>-0.320948910186315</v>
      </c>
      <c r="AC43" s="64"/>
      <c r="AD43" s="82">
        <f>$AA$40/$M$40*M43</f>
        <v>-1.9871806310613969E-4</v>
      </c>
      <c r="AE43" s="82">
        <f>$AB$40/$M$40*M43</f>
        <v>-4.0649671756112641E-4</v>
      </c>
      <c r="AF43" s="22">
        <f t="shared" si="0"/>
        <v>-11.989775918974042</v>
      </c>
      <c r="AG43" s="22">
        <f t="shared" si="0"/>
        <v>-0.3205424134687539</v>
      </c>
      <c r="AH43" s="64"/>
      <c r="AI43" s="25">
        <f>A43</f>
        <v>2</v>
      </c>
      <c r="AJ43" s="82">
        <f t="shared" si="1"/>
        <v>720729.84589225007</v>
      </c>
      <c r="AK43" s="82">
        <f t="shared" si="1"/>
        <v>461698.59010483098</v>
      </c>
      <c r="AL43" s="66"/>
      <c r="AM43" s="9" t="str">
        <f>IF(A44=0,A43&amp;" - 1",A43&amp;" - "&amp;A44)</f>
        <v>2 - 3</v>
      </c>
      <c r="AN43" s="18">
        <f>AN42+F42+F43</f>
        <v>12.790000000037253</v>
      </c>
      <c r="AO43" s="18">
        <f>AN43*G43</f>
        <v>4.0927999993567816</v>
      </c>
      <c r="AP43" s="9" t="str">
        <f>D43&amp;","&amp;C43</f>
        <v>461698.6,720729.83</v>
      </c>
    </row>
    <row r="44" spans="1:44" s="46" customFormat="1">
      <c r="A44" s="20">
        <f>A43+1</f>
        <v>3</v>
      </c>
      <c r="B44" s="44"/>
      <c r="C44" s="60">
        <v>720717.84</v>
      </c>
      <c r="D44" s="60">
        <v>461698.28</v>
      </c>
      <c r="E44" s="79"/>
      <c r="F44" s="72">
        <f>IF(C45=0,C44-$C$42,C44-C45)</f>
        <v>3.0899999999674037</v>
      </c>
      <c r="G44" s="72">
        <f>IF(D45=0,D44-$D$42,D44-D45)</f>
        <v>3.2400000000488944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4.4772424549174676</v>
      </c>
      <c r="N44" s="22">
        <f>IF(F44=0,,ATAN(G44/F44))</f>
        <v>0.80909041188067843</v>
      </c>
      <c r="O44" s="22">
        <f>ABS(DEGREES(N44))</f>
        <v>46.357465845264315</v>
      </c>
      <c r="P44" s="24" t="str">
        <f>TEXT(INT(O44),"00")</f>
        <v>46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21</v>
      </c>
      <c r="U44" s="24" t="str">
        <f>IF(L44="",IF(G44&gt;0,"W","E"),"")</f>
        <v>W</v>
      </c>
      <c r="V44" s="44"/>
      <c r="W44" s="22">
        <f>IF(S44="due",90*(I44+K44),S44+T44/60)</f>
        <v>46.35</v>
      </c>
      <c r="X44" s="22">
        <f>IF(R44="",W44,IF(R44="N",IF(U44="E",180+W44,180-W44),IF(U44="E",360-W44,W44)))</f>
        <v>46.35</v>
      </c>
      <c r="Y44" s="22">
        <f>RADIANS(X44)</f>
        <v>0.80896010829937182</v>
      </c>
      <c r="Z44" s="64"/>
      <c r="AA44" s="58">
        <f>-M44*COS(Y44)</f>
        <v>-3.0904221573370578</v>
      </c>
      <c r="AB44" s="58">
        <f>-M44*SIN(Y44)</f>
        <v>-3.2395973344777831</v>
      </c>
      <c r="AC44" s="64"/>
      <c r="AD44" s="82">
        <f>$AA$40/$M$40*M44</f>
        <v>-7.4177835614899112E-5</v>
      </c>
      <c r="AE44" s="82">
        <f>$AB$40/$M$40*M44</f>
        <v>-1.5173782504683485E-4</v>
      </c>
      <c r="AF44" s="22">
        <f>AA44-AD44</f>
        <v>-3.090347979501443</v>
      </c>
      <c r="AG44" s="22">
        <f>AB44-AE44</f>
        <v>-3.2394455966527365</v>
      </c>
      <c r="AH44" s="64"/>
      <c r="AI44" s="25">
        <f>A44</f>
        <v>3</v>
      </c>
      <c r="AJ44" s="82">
        <f t="shared" si="1"/>
        <v>720717.85611633107</v>
      </c>
      <c r="AK44" s="82">
        <f t="shared" si="1"/>
        <v>461698.26956241752</v>
      </c>
      <c r="AL44" s="66"/>
      <c r="AM44" s="9" t="str">
        <f>IF(A45=0,A44&amp;" - 1",A44&amp;" - "&amp;A45)</f>
        <v>3 - 4</v>
      </c>
      <c r="AN44" s="18">
        <f>AN43+F43+F44</f>
        <v>27.869999999995343</v>
      </c>
      <c r="AO44" s="18">
        <f>AN44*G44</f>
        <v>90.298800001347601</v>
      </c>
      <c r="AP44" s="9" t="str">
        <f>D44&amp;","&amp;C44</f>
        <v>461698.28,720717.84</v>
      </c>
    </row>
    <row r="45" spans="1:44" s="46" customFormat="1">
      <c r="A45" s="20">
        <f t="shared" ref="A45:A46" si="2">A44+1</f>
        <v>4</v>
      </c>
      <c r="B45" s="44"/>
      <c r="C45" s="60">
        <v>720714.75</v>
      </c>
      <c r="D45" s="60">
        <v>461695.04</v>
      </c>
      <c r="E45" s="79"/>
      <c r="F45" s="72">
        <f t="shared" ref="F45:F46" si="3">IF(C46=0,C45-$C$42,C45-C46)</f>
        <v>-0.4599999999627471</v>
      </c>
      <c r="G45" s="72">
        <f t="shared" ref="G45:G46" si="4">IF(D46=0,D45-$D$42,D45-D46)</f>
        <v>18.599999999976717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18.60568730251854</v>
      </c>
      <c r="N45" s="22">
        <f t="shared" ref="N45:N46" si="11">IF(F45=0,,ATAN(G45/F45))</f>
        <v>-1.5460701842742968</v>
      </c>
      <c r="O45" s="22">
        <f t="shared" ref="O45:O46" si="12">ABS(DEGREES(N45))</f>
        <v>88.583296389930666</v>
      </c>
      <c r="P45" s="24" t="str">
        <f t="shared" ref="P45:P46" si="13">TEXT(INT(O45),"00")</f>
        <v>88</v>
      </c>
      <c r="Q45" s="25" t="str">
        <f t="shared" ref="Q45:Q46" si="14">TEXT((O45-P45)*60,"00")</f>
        <v>35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88.583333333333329</v>
      </c>
      <c r="X45" s="22">
        <f t="shared" ref="X45:X46" si="20">IF(R45="",W45,IF(R45="N",IF(U45="E",180+W45,180-W45),IF(U45="E",360-W45,W45)))</f>
        <v>91.416666666666671</v>
      </c>
      <c r="Y45" s="22">
        <f t="shared" ref="Y45:Y46" si="21">RADIANS(X45)</f>
        <v>1.5955218245314831</v>
      </c>
      <c r="Z45" s="64"/>
      <c r="AA45" s="58">
        <f t="shared" ref="AA45:AA46" si="22">-M45*COS(Y45)</f>
        <v>0.45998800698000192</v>
      </c>
      <c r="AB45" s="58">
        <f t="shared" ref="AB45:AB46" si="23">-M45*SIN(Y45)</f>
        <v>-18.600000296573498</v>
      </c>
      <c r="AC45" s="64"/>
      <c r="AD45" s="82">
        <f t="shared" ref="AD45:AD46" si="24">$AA$40/$M$40*M45</f>
        <v>-3.0825438383677545E-4</v>
      </c>
      <c r="AE45" s="82">
        <f t="shared" ref="AE45:AE46" si="25">$AB$40/$M$40*M45</f>
        <v>-6.3056369031006974E-4</v>
      </c>
      <c r="AF45" s="22">
        <f t="shared" ref="AF45:AF46" si="26">AA45-AD45</f>
        <v>0.46029626136383867</v>
      </c>
      <c r="AG45" s="22">
        <f t="shared" ref="AG45:AG46" si="27">AB45-AE45</f>
        <v>-18.599369732883186</v>
      </c>
      <c r="AH45" s="64"/>
      <c r="AI45" s="25">
        <f t="shared" ref="AI45:AI46" si="28">A45</f>
        <v>4</v>
      </c>
      <c r="AJ45" s="82">
        <f t="shared" ref="AJ45:AJ46" si="29">AJ44+AF44</f>
        <v>720714.76576835162</v>
      </c>
      <c r="AK45" s="82">
        <f t="shared" ref="AK45:AK46" si="30">AK44+AG44</f>
        <v>461695.03011682088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30.5</v>
      </c>
      <c r="AO45" s="18">
        <f t="shared" ref="AO45:AO46" si="33">AN45*G45</f>
        <v>567.29999999928987</v>
      </c>
      <c r="AP45" s="9" t="str">
        <f t="shared" ref="AP45:AP46" si="34">D45&amp;","&amp;C45</f>
        <v>461695.04,720714.75</v>
      </c>
    </row>
    <row r="46" spans="1:44" s="46" customFormat="1">
      <c r="A46" s="20">
        <f t="shared" si="2"/>
        <v>5</v>
      </c>
      <c r="B46" s="44"/>
      <c r="C46" s="60">
        <v>720715.21</v>
      </c>
      <c r="D46" s="60">
        <v>461676.44</v>
      </c>
      <c r="E46" s="79"/>
      <c r="F46" s="72">
        <f t="shared" si="3"/>
        <v>-15.020000000018626</v>
      </c>
      <c r="G46" s="72">
        <f t="shared" si="4"/>
        <v>-0.96000000002095476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15.050647826608653</v>
      </c>
      <c r="N46" s="22">
        <f t="shared" si="11"/>
        <v>6.3827960258182423E-2</v>
      </c>
      <c r="O46" s="22">
        <f t="shared" si="12"/>
        <v>3.6570727377226011</v>
      </c>
      <c r="P46" s="24" t="str">
        <f t="shared" si="13"/>
        <v>03</v>
      </c>
      <c r="Q46" s="25" t="str">
        <f t="shared" si="14"/>
        <v>39</v>
      </c>
      <c r="R46" s="23" t="str">
        <f t="shared" si="15"/>
        <v>N</v>
      </c>
      <c r="S46" s="25" t="str">
        <f t="shared" si="16"/>
        <v>03</v>
      </c>
      <c r="T46" s="25" t="str">
        <f t="shared" si="17"/>
        <v>39</v>
      </c>
      <c r="U46" s="24" t="str">
        <f t="shared" si="18"/>
        <v>E</v>
      </c>
      <c r="V46" s="44"/>
      <c r="W46" s="22">
        <f t="shared" si="19"/>
        <v>3.65</v>
      </c>
      <c r="X46" s="22">
        <f t="shared" si="20"/>
        <v>183.65</v>
      </c>
      <c r="Y46" s="22">
        <f t="shared" si="21"/>
        <v>3.2052971712875862</v>
      </c>
      <c r="Z46" s="64"/>
      <c r="AA46" s="58">
        <f t="shared" si="22"/>
        <v>15.020118390438428</v>
      </c>
      <c r="AB46" s="58">
        <f t="shared" si="23"/>
        <v>0.95814588545433976</v>
      </c>
      <c r="AC46" s="64"/>
      <c r="AD46" s="82">
        <f t="shared" si="24"/>
        <v>-2.4935537702536485E-4</v>
      </c>
      <c r="AE46" s="82">
        <f t="shared" si="25"/>
        <v>-5.1008016424198025E-4</v>
      </c>
      <c r="AF46" s="22">
        <f t="shared" si="26"/>
        <v>15.020367745815454</v>
      </c>
      <c r="AG46" s="22">
        <f t="shared" si="27"/>
        <v>0.9586559656185818</v>
      </c>
      <c r="AH46" s="64"/>
      <c r="AI46" s="25">
        <f t="shared" si="28"/>
        <v>5</v>
      </c>
      <c r="AJ46" s="82">
        <f t="shared" si="29"/>
        <v>720715.22606461297</v>
      </c>
      <c r="AK46" s="82">
        <f t="shared" si="30"/>
        <v>461676.43074708799</v>
      </c>
      <c r="AL46" s="66"/>
      <c r="AM46" s="9" t="str">
        <f t="shared" si="31"/>
        <v>5 - 1</v>
      </c>
      <c r="AN46" s="18">
        <f t="shared" si="32"/>
        <v>15.020000000018626</v>
      </c>
      <c r="AO46" s="18">
        <f t="shared" si="33"/>
        <v>-14.419200000332621</v>
      </c>
      <c r="AP46" s="9" t="str">
        <f t="shared" si="34"/>
        <v>461676.44,720715.21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90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653.04609999989952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326.52304999994976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8.1403658181298166E-4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89005.494413336346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89000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89000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72.453728434806749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-8.1189620607169388E-4</v>
      </c>
      <c r="AB40" s="91">
        <f>SUM(AB42:AB65536)</f>
        <v>-5.8992432532933847E-5</v>
      </c>
      <c r="AC40" s="91"/>
      <c r="AD40" s="91">
        <f>SUM(AD42:AD65536)</f>
        <v>-8.1189620607169367E-4</v>
      </c>
      <c r="AE40" s="91">
        <f>SUM(AE42:AE65536)</f>
        <v>-5.899243253293384E-5</v>
      </c>
      <c r="AF40" s="91">
        <f>SUM(AF42:AF65536)</f>
        <v>0</v>
      </c>
      <c r="AG40" s="91">
        <f>SUM(AG42:AG65536)</f>
        <v>2.7755575615628914E-15</v>
      </c>
      <c r="AH40" s="92"/>
      <c r="AI40" s="93">
        <v>1</v>
      </c>
      <c r="AJ40" s="92">
        <f>AJ44+AF44</f>
        <v>720715.38049528259</v>
      </c>
      <c r="AK40" s="92">
        <f>AK44+AG44</f>
        <v>461642.86220231303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498.10999999998603</v>
      </c>
      <c r="G41" s="72">
        <f>IF(D42=0,D41-$D$41,D41-D42)</f>
        <v>825.72999999998137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964.33583621057824</v>
      </c>
      <c r="N41" s="36">
        <f>IF(F41=0,,ATAN(G41/F41))</f>
        <v>1.0280008666489289</v>
      </c>
      <c r="O41" s="36">
        <f>ABS(DEGREES(N41))</f>
        <v>58.900110994774572</v>
      </c>
      <c r="P41" s="37" t="str">
        <f>TEXT(INT(O41),"00")</f>
        <v>58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58.9</v>
      </c>
      <c r="X41" s="22">
        <f>IF(R41="",W41,IF(R41="N",IF(U41="E",180+W41,180-W41),IF(U41="E",360-W41,W41)))</f>
        <v>58.9</v>
      </c>
      <c r="Y41" s="22">
        <f>RADIANS(X41)</f>
        <v>1.0279989294246601</v>
      </c>
      <c r="Z41" s="64"/>
      <c r="AA41" s="58">
        <f>-M41*COS(Y41)</f>
        <v>-498.11159962324678</v>
      </c>
      <c r="AB41" s="58">
        <f>-M41*SIN(Y41)</f>
        <v>-825.72903504765145</v>
      </c>
      <c r="AC41" s="64"/>
      <c r="AD41" s="22">
        <v>0</v>
      </c>
      <c r="AE41" s="22">
        <v>0</v>
      </c>
      <c r="AF41" s="22">
        <f t="shared" ref="AF41:AG43" si="0">AA41-AD41</f>
        <v>-498.11159962324678</v>
      </c>
      <c r="AG41" s="22">
        <f t="shared" si="0"/>
        <v>-825.72903504765145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720730.51</v>
      </c>
      <c r="D42" s="60">
        <v>461624.49</v>
      </c>
      <c r="E42" s="79"/>
      <c r="F42" s="72">
        <f>IF(C43=0,C42-$C$42,C42-C43)</f>
        <v>0.30000000004656613</v>
      </c>
      <c r="G42" s="72">
        <f>IF(D43=0,D42-$D$42,D42-D43)</f>
        <v>-21.790000000037253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21.792065069691109</v>
      </c>
      <c r="N42" s="36">
        <f>IF(F42=0,,ATAN(G42/F42))</f>
        <v>-1.5570294132099674</v>
      </c>
      <c r="O42" s="36">
        <f>ABS(DEGREES(N42))</f>
        <v>89.211213954662242</v>
      </c>
      <c r="P42" s="37" t="str">
        <f>TEXT(INT(O42),"00")</f>
        <v>89</v>
      </c>
      <c r="Q42" s="38" t="str">
        <f>TEXT((O42-P42)*60,"00")</f>
        <v>13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13</v>
      </c>
      <c r="U42" s="40" t="str">
        <f>IF(L42="",IF(G42&gt;0,"W","E"),"")</f>
        <v>E</v>
      </c>
      <c r="V42" s="44"/>
      <c r="W42" s="22">
        <f>IF(S42="due",90*(I42+K42),S42+T42/60)</f>
        <v>89.216666666666669</v>
      </c>
      <c r="X42" s="22">
        <f>IF(R42="",W42,IF(R42="N",IF(U42="E",180+W42,180-W42),IF(U42="E",360-W42,W42)))</f>
        <v>270.7833333333333</v>
      </c>
      <c r="Y42" s="22">
        <f>RADIANS(X42)</f>
        <v>4.726060726191978</v>
      </c>
      <c r="Z42" s="64"/>
      <c r="AA42" s="58">
        <f>-M42*COS(Y42)</f>
        <v>-0.29792629281635791</v>
      </c>
      <c r="AB42" s="58">
        <f>-M42*SIN(Y42)</f>
        <v>21.790028451695516</v>
      </c>
      <c r="AC42" s="64"/>
      <c r="AD42" s="82">
        <f>$AA$40/$M$40*M42</f>
        <v>-2.4419578308478094E-4</v>
      </c>
      <c r="AE42" s="82">
        <f>$AB$40/$M$40*M42</f>
        <v>-1.7743281900720946E-5</v>
      </c>
      <c r="AF42" s="22">
        <f t="shared" si="0"/>
        <v>-0.29768209703327314</v>
      </c>
      <c r="AG42" s="22">
        <f t="shared" si="0"/>
        <v>21.790046194977418</v>
      </c>
      <c r="AH42" s="63"/>
      <c r="AI42" s="38">
        <f>A42</f>
        <v>1</v>
      </c>
      <c r="AJ42" s="82">
        <f t="shared" ref="AJ42:AK44" si="1">AJ41+AF41</f>
        <v>720730.50840037677</v>
      </c>
      <c r="AK42" s="82">
        <f t="shared" si="1"/>
        <v>461624.49096495233</v>
      </c>
      <c r="AL42" s="66"/>
      <c r="AM42" s="9" t="str">
        <f>IF(A43=0,A42&amp;" - 1",A42&amp;" - "&amp;A43)</f>
        <v>1 - 2</v>
      </c>
      <c r="AN42" s="18">
        <f>F42</f>
        <v>0.30000000004656613</v>
      </c>
      <c r="AO42" s="18">
        <f>AN42*G42</f>
        <v>-6.5370000010258522</v>
      </c>
      <c r="AP42" s="9" t="str">
        <f>D42&amp;","&amp;C42</f>
        <v>461624.49,720730.51</v>
      </c>
    </row>
    <row r="43" spans="1:44">
      <c r="A43" s="20">
        <f>A42+1</f>
        <v>2</v>
      </c>
      <c r="B43" s="44"/>
      <c r="C43" s="60">
        <v>720730.21</v>
      </c>
      <c r="D43" s="60">
        <v>461646.28</v>
      </c>
      <c r="E43" s="79"/>
      <c r="F43" s="72">
        <f>IF(C44=0,C43-$C$42,C43-C44)</f>
        <v>11.989999999990687</v>
      </c>
      <c r="G43" s="72">
        <f>IF(D44=0,D43-$D$42,D43-D44)</f>
        <v>0.43000000005122274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11.997708114461725</v>
      </c>
      <c r="N43" s="36">
        <f>IF(F43=0,,ATAN(G43/F43))</f>
        <v>3.584785580315214E-2</v>
      </c>
      <c r="O43" s="36">
        <f>ABS(DEGREES(N43))</f>
        <v>2.0539308421141738</v>
      </c>
      <c r="P43" s="37" t="str">
        <f>TEXT(INT(O43),"00")</f>
        <v>02</v>
      </c>
      <c r="Q43" s="38" t="str">
        <f>TEXT((O43-P43)*60,"00")</f>
        <v>03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03</v>
      </c>
      <c r="U43" s="40" t="str">
        <f>IF(L43="",IF(G43&gt;0,"W","E"),"")</f>
        <v>W</v>
      </c>
      <c r="V43" s="44"/>
      <c r="W43" s="22">
        <f>IF(S43="due",90*(I43+K43),S43+T43/60)</f>
        <v>2.0499999999999998</v>
      </c>
      <c r="X43" s="22">
        <f>IF(R43="",W43,IF(R43="N",IF(U43="E",180+W43,180-W43),IF(U43="E",360-W43,W43)))</f>
        <v>2.0499999999999998</v>
      </c>
      <c r="Y43" s="22">
        <f>RADIANS(X43)</f>
        <v>3.577924966588375E-2</v>
      </c>
      <c r="Z43" s="64"/>
      <c r="AA43" s="58">
        <f>-M43*COS(Y43)</f>
        <v>-11.990029472412413</v>
      </c>
      <c r="AB43" s="58">
        <f>-M43*SIN(Y43)</f>
        <v>-0.42917741145405824</v>
      </c>
      <c r="AC43" s="64"/>
      <c r="AD43" s="82">
        <f>$AA$40/$M$40*M43</f>
        <v>-1.3444295980505439E-4</v>
      </c>
      <c r="AE43" s="82">
        <f>$AB$40/$M$40*M43</f>
        <v>-9.7686344344455005E-6</v>
      </c>
      <c r="AF43" s="22">
        <f t="shared" si="0"/>
        <v>-11.989895029452608</v>
      </c>
      <c r="AG43" s="22">
        <f t="shared" si="0"/>
        <v>-0.42916764281962377</v>
      </c>
      <c r="AH43" s="64"/>
      <c r="AI43" s="25">
        <f>A43</f>
        <v>2</v>
      </c>
      <c r="AJ43" s="82">
        <f t="shared" si="1"/>
        <v>720730.2107182797</v>
      </c>
      <c r="AK43" s="82">
        <f t="shared" si="1"/>
        <v>461646.28101114731</v>
      </c>
      <c r="AL43" s="66"/>
      <c r="AM43" s="9" t="str">
        <f>IF(A44=0,A43&amp;" - 1",A43&amp;" - "&amp;A44)</f>
        <v>2 - 3</v>
      </c>
      <c r="AN43" s="18">
        <f>AN42+F42+F43</f>
        <v>12.590000000083819</v>
      </c>
      <c r="AO43" s="18">
        <f>AN43*G43</f>
        <v>5.4137000006809366</v>
      </c>
      <c r="AP43" s="9" t="str">
        <f>D43&amp;","&amp;C43</f>
        <v>461646.28,720730.21</v>
      </c>
    </row>
    <row r="44" spans="1:44" s="46" customFormat="1">
      <c r="A44" s="20">
        <f>A43+1</f>
        <v>3</v>
      </c>
      <c r="B44" s="44"/>
      <c r="C44" s="60">
        <v>720718.22</v>
      </c>
      <c r="D44" s="60">
        <v>461645.85</v>
      </c>
      <c r="E44" s="79"/>
      <c r="F44" s="72">
        <f>IF(C45=0,C44-$C$42,C44-C45)</f>
        <v>2.8399999999674037</v>
      </c>
      <c r="G44" s="72">
        <f>IF(D45=0,D44-$D$42,D44-D45)</f>
        <v>2.9899999999906868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4.1237967941884772</v>
      </c>
      <c r="N44" s="22">
        <f>IF(F44=0,,ATAN(G44/F44))</f>
        <v>0.81112147628313147</v>
      </c>
      <c r="O44" s="22">
        <f>ABS(DEGREES(N44))</f>
        <v>46.473837263444132</v>
      </c>
      <c r="P44" s="24" t="str">
        <f>TEXT(INT(O44),"00")</f>
        <v>46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46.466666666666669</v>
      </c>
      <c r="X44" s="22">
        <f>IF(R44="",W44,IF(R44="N",IF(U44="E",180+W44,180-W44),IF(U44="E",360-W44,W44)))</f>
        <v>46.466666666666669</v>
      </c>
      <c r="Y44" s="22">
        <f>RADIANS(X44)</f>
        <v>0.81099632576003178</v>
      </c>
      <c r="Z44" s="64"/>
      <c r="AA44" s="58">
        <f>-M44*COS(Y44)</f>
        <v>-2.8403741777895259</v>
      </c>
      <c r="AB44" s="58">
        <f>-M44*SIN(Y44)</f>
        <v>-2.9896445490903485</v>
      </c>
      <c r="AC44" s="64"/>
      <c r="AD44" s="82">
        <f>$AA$40/$M$40*M44</f>
        <v>-4.6210112911233077E-5</v>
      </c>
      <c r="AE44" s="82">
        <f>$AB$40/$M$40*M44</f>
        <v>-3.3576298889792462E-6</v>
      </c>
      <c r="AF44" s="22">
        <f>AA44-AD44</f>
        <v>-2.8403279676766147</v>
      </c>
      <c r="AG44" s="22">
        <f>AB44-AE44</f>
        <v>-2.9896411914604597</v>
      </c>
      <c r="AH44" s="64"/>
      <c r="AI44" s="25">
        <f>A44</f>
        <v>3</v>
      </c>
      <c r="AJ44" s="82">
        <f t="shared" si="1"/>
        <v>720718.22082325025</v>
      </c>
      <c r="AK44" s="82">
        <f t="shared" si="1"/>
        <v>461645.85184350447</v>
      </c>
      <c r="AL44" s="66"/>
      <c r="AM44" s="9" t="str">
        <f>IF(A45=0,A44&amp;" - 1",A44&amp;" - "&amp;A45)</f>
        <v>3 - 4</v>
      </c>
      <c r="AN44" s="18">
        <f>AN43+F43+F44</f>
        <v>27.42000000004191</v>
      </c>
      <c r="AO44" s="18">
        <f>AN44*G44</f>
        <v>81.98579999986994</v>
      </c>
      <c r="AP44" s="9" t="str">
        <f>D44&amp;","&amp;C44</f>
        <v>461645.85,720718.22</v>
      </c>
    </row>
    <row r="45" spans="1:44" s="46" customFormat="1">
      <c r="A45" s="20">
        <f t="shared" ref="A45:A46" si="2">A44+1</f>
        <v>4</v>
      </c>
      <c r="B45" s="44"/>
      <c r="C45" s="60">
        <v>720715.38</v>
      </c>
      <c r="D45" s="60">
        <v>461642.86</v>
      </c>
      <c r="E45" s="79"/>
      <c r="F45" s="72">
        <f t="shared" ref="F45:F46" si="3">IF(C46=0,C45-$C$42,C45-C46)</f>
        <v>0.27000000001862645</v>
      </c>
      <c r="G45" s="72">
        <f t="shared" ref="G45:G46" si="4">IF(D46=0,D45-$D$42,D45-D46)</f>
        <v>19.119999999995343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19.121906285719319</v>
      </c>
      <c r="N45" s="22">
        <f t="shared" ref="N45:N46" si="11">IF(F45=0,,ATAN(G45/F45))</f>
        <v>1.5566759264253065</v>
      </c>
      <c r="O45" s="22">
        <f t="shared" ref="O45:O46" si="12">ABS(DEGREES(N45))</f>
        <v>89.190960653787528</v>
      </c>
      <c r="P45" s="24" t="str">
        <f t="shared" ref="P45:P46" si="13">TEXT(INT(O45),"00")</f>
        <v>89</v>
      </c>
      <c r="Q45" s="25" t="str">
        <f t="shared" ref="Q45:Q46" si="14">TEXT((O45-P45)*60,"00")</f>
        <v>11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11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89.183333333333337</v>
      </c>
      <c r="X45" s="22">
        <f t="shared" ref="X45:X46" si="20">IF(R45="",W45,IF(R45="N",IF(U45="E",180+W45,180-W45),IF(U45="E",360-W45,W45)))</f>
        <v>89.183333333333337</v>
      </c>
      <c r="Y45" s="22">
        <f t="shared" ref="Y45:Y46" si="21">RADIANS(X45)</f>
        <v>1.5565428045702763</v>
      </c>
      <c r="Z45" s="64"/>
      <c r="AA45" s="58">
        <f t="shared" ref="AA45:AA46" si="22">-M45*COS(Y45)</f>
        <v>-0.27254528748689166</v>
      </c>
      <c r="AB45" s="58">
        <f t="shared" ref="AB45:AB46" si="23">-M45*SIN(Y45)</f>
        <v>-19.119963887677734</v>
      </c>
      <c r="AC45" s="64"/>
      <c r="AD45" s="82">
        <f t="shared" ref="AD45:AD46" si="24">$AA$40/$M$40*M45</f>
        <v>-2.1427473094367058E-4</v>
      </c>
      <c r="AE45" s="82">
        <f t="shared" ref="AE45:AE46" si="25">$AB$40/$M$40*M45</f>
        <v>-1.5569216254707836E-5</v>
      </c>
      <c r="AF45" s="22">
        <f t="shared" ref="AF45:AF46" si="26">AA45-AD45</f>
        <v>-0.27233101275594801</v>
      </c>
      <c r="AG45" s="22">
        <f t="shared" ref="AG45:AG46" si="27">AB45-AE45</f>
        <v>-19.119948318461478</v>
      </c>
      <c r="AH45" s="64"/>
      <c r="AI45" s="25">
        <f t="shared" ref="AI45:AI46" si="28">A45</f>
        <v>4</v>
      </c>
      <c r="AJ45" s="82">
        <f t="shared" ref="AJ45:AJ46" si="29">AJ44+AF44</f>
        <v>720715.38049528259</v>
      </c>
      <c r="AK45" s="82">
        <f t="shared" ref="AK45:AK46" si="30">AK44+AG44</f>
        <v>461642.86220231303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30.53000000002794</v>
      </c>
      <c r="AO45" s="18">
        <f t="shared" ref="AO45:AO46" si="33">AN45*G45</f>
        <v>583.73360000039202</v>
      </c>
      <c r="AP45" s="9" t="str">
        <f t="shared" ref="AP45:AP46" si="34">D45&amp;","&amp;C45</f>
        <v>461642.86,720715.38</v>
      </c>
    </row>
    <row r="46" spans="1:44" s="46" customFormat="1">
      <c r="A46" s="20">
        <f t="shared" si="2"/>
        <v>5</v>
      </c>
      <c r="B46" s="44"/>
      <c r="C46" s="60">
        <v>720715.11</v>
      </c>
      <c r="D46" s="60">
        <v>461623.74</v>
      </c>
      <c r="E46" s="79"/>
      <c r="F46" s="72">
        <f t="shared" si="3"/>
        <v>-15.400000000023283</v>
      </c>
      <c r="G46" s="72">
        <f t="shared" si="4"/>
        <v>-0.75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15.41825217074611</v>
      </c>
      <c r="N46" s="22">
        <f t="shared" si="11"/>
        <v>4.8662849887996892E-2</v>
      </c>
      <c r="O46" s="22">
        <f t="shared" si="12"/>
        <v>2.7881759176608929</v>
      </c>
      <c r="P46" s="24" t="str">
        <f t="shared" si="13"/>
        <v>02</v>
      </c>
      <c r="Q46" s="25" t="str">
        <f t="shared" si="14"/>
        <v>47</v>
      </c>
      <c r="R46" s="23" t="str">
        <f t="shared" si="15"/>
        <v>N</v>
      </c>
      <c r="S46" s="25" t="str">
        <f t="shared" si="16"/>
        <v>02</v>
      </c>
      <c r="T46" s="25" t="str">
        <f t="shared" si="17"/>
        <v>47</v>
      </c>
      <c r="U46" s="24" t="str">
        <f t="shared" si="18"/>
        <v>E</v>
      </c>
      <c r="V46" s="44"/>
      <c r="W46" s="22">
        <f t="shared" si="19"/>
        <v>2.7833333333333332</v>
      </c>
      <c r="X46" s="22">
        <f t="shared" si="20"/>
        <v>182.78333333333333</v>
      </c>
      <c r="Y46" s="22">
        <f t="shared" si="21"/>
        <v>3.1901709844369686</v>
      </c>
      <c r="Z46" s="64"/>
      <c r="AA46" s="58">
        <f t="shared" si="22"/>
        <v>15.400063334299118</v>
      </c>
      <c r="AB46" s="58">
        <f t="shared" si="23"/>
        <v>0.74869840409409494</v>
      </c>
      <c r="AC46" s="64"/>
      <c r="AD46" s="82">
        <f t="shared" si="24"/>
        <v>-1.7277261932695476E-4</v>
      </c>
      <c r="AE46" s="82">
        <f t="shared" si="25"/>
        <v>-1.2553670054080314E-5</v>
      </c>
      <c r="AF46" s="22">
        <f t="shared" si="26"/>
        <v>15.400236106918445</v>
      </c>
      <c r="AG46" s="22">
        <f t="shared" si="27"/>
        <v>0.74871095776414898</v>
      </c>
      <c r="AH46" s="64"/>
      <c r="AI46" s="25">
        <f t="shared" si="28"/>
        <v>5</v>
      </c>
      <c r="AJ46" s="82">
        <f t="shared" si="29"/>
        <v>720715.10816426983</v>
      </c>
      <c r="AK46" s="82">
        <f t="shared" si="30"/>
        <v>461623.74225399457</v>
      </c>
      <c r="AL46" s="66"/>
      <c r="AM46" s="9" t="str">
        <f t="shared" si="31"/>
        <v>5 - 1</v>
      </c>
      <c r="AN46" s="18">
        <f t="shared" si="32"/>
        <v>15.400000000023283</v>
      </c>
      <c r="AO46" s="18">
        <f t="shared" si="33"/>
        <v>-11.550000000017462</v>
      </c>
      <c r="AP46" s="9" t="str">
        <f t="shared" si="34"/>
        <v>461623.74,720715.11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667.09349999928713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333.54674999964357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1.5213188677671067E-3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47909.065328340155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72.884965021090792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-1.5172200890756216E-3</v>
      </c>
      <c r="AB40" s="91">
        <f>SUM(AB42:AB65536)</f>
        <v>1.1159882942735067E-4</v>
      </c>
      <c r="AC40" s="91"/>
      <c r="AD40" s="91">
        <f>SUM(AD42:AD65536)</f>
        <v>-1.5172200890756218E-3</v>
      </c>
      <c r="AE40" s="91">
        <f>SUM(AE42:AE65536)</f>
        <v>1.1159882942735067E-4</v>
      </c>
      <c r="AF40" s="91">
        <f>SUM(AF42:AF65536)</f>
        <v>-4.4408920985006262E-16</v>
      </c>
      <c r="AG40" s="91">
        <f>SUM(AG42:AG65536)</f>
        <v>0</v>
      </c>
      <c r="AH40" s="92"/>
      <c r="AI40" s="93">
        <v>1</v>
      </c>
      <c r="AJ40" s="92">
        <f>AJ44+AF44</f>
        <v>720718.2679582272</v>
      </c>
      <c r="AK40" s="92">
        <f>AK44+AG44</f>
        <v>461601.69238606218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498.10999999998603</v>
      </c>
      <c r="G41" s="72">
        <f>IF(D42=0,D41-$D$41,D41-D42)</f>
        <v>825.72999999998137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964.33583621057824</v>
      </c>
      <c r="N41" s="36">
        <f>IF(F41=0,,ATAN(G41/F41))</f>
        <v>1.0280008666489289</v>
      </c>
      <c r="O41" s="36">
        <f>ABS(DEGREES(N41))</f>
        <v>58.900110994774572</v>
      </c>
      <c r="P41" s="37" t="str">
        <f>TEXT(INT(O41),"00")</f>
        <v>58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58.9</v>
      </c>
      <c r="X41" s="22">
        <f>IF(R41="",W41,IF(R41="N",IF(U41="E",180+W41,180-W41),IF(U41="E",360-W41,W41)))</f>
        <v>58.9</v>
      </c>
      <c r="Y41" s="22">
        <f>RADIANS(X41)</f>
        <v>1.0279989294246601</v>
      </c>
      <c r="Z41" s="64"/>
      <c r="AA41" s="58">
        <f>-M41*COS(Y41)</f>
        <v>-498.11159962324678</v>
      </c>
      <c r="AB41" s="58">
        <f>-M41*SIN(Y41)</f>
        <v>-825.72903504765145</v>
      </c>
      <c r="AC41" s="64"/>
      <c r="AD41" s="22">
        <v>0</v>
      </c>
      <c r="AE41" s="22">
        <v>0</v>
      </c>
      <c r="AF41" s="22">
        <f t="shared" ref="AF41:AG43" si="0">AA41-AD41</f>
        <v>-498.11159962324678</v>
      </c>
      <c r="AG41" s="22">
        <f t="shared" si="0"/>
        <v>-825.72903504765145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720730.51</v>
      </c>
      <c r="D42" s="60">
        <v>461624.49</v>
      </c>
      <c r="E42" s="79"/>
      <c r="F42" s="72">
        <f>IF(C43=0,C42-$C$42,C42-C43)</f>
        <v>15.400000000023283</v>
      </c>
      <c r="G42" s="72">
        <f>IF(D43=0,D42-$D$42,D42-D43)</f>
        <v>0.75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15.41825217074611</v>
      </c>
      <c r="N42" s="36">
        <f>IF(F42=0,,ATAN(G42/F42))</f>
        <v>4.8662849887996892E-2</v>
      </c>
      <c r="O42" s="36">
        <f>ABS(DEGREES(N42))</f>
        <v>2.7881759176608929</v>
      </c>
      <c r="P42" s="37" t="str">
        <f>TEXT(INT(O42),"00")</f>
        <v>02</v>
      </c>
      <c r="Q42" s="38" t="str">
        <f>TEXT((O42-P42)*60,"00")</f>
        <v>47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47</v>
      </c>
      <c r="U42" s="40" t="str">
        <f>IF(L42="",IF(G42&gt;0,"W","E"),"")</f>
        <v>W</v>
      </c>
      <c r="V42" s="44"/>
      <c r="W42" s="22">
        <f>IF(S42="due",90*(I42+K42),S42+T42/60)</f>
        <v>2.7833333333333332</v>
      </c>
      <c r="X42" s="22">
        <f>IF(R42="",W42,IF(R42="N",IF(U42="E",180+W42,180-W42),IF(U42="E",360-W42,W42)))</f>
        <v>2.7833333333333332</v>
      </c>
      <c r="Y42" s="22">
        <f>RADIANS(X42)</f>
        <v>4.8578330847175506E-2</v>
      </c>
      <c r="Z42" s="64"/>
      <c r="AA42" s="58">
        <f>-M42*COS(Y42)</f>
        <v>-15.400063334299118</v>
      </c>
      <c r="AB42" s="58">
        <f>-M42*SIN(Y42)</f>
        <v>-0.74869840409409771</v>
      </c>
      <c r="AC42" s="64"/>
      <c r="AD42" s="82">
        <f>$AA$40/$M$40*M42</f>
        <v>-3.2095620715631251E-4</v>
      </c>
      <c r="AE42" s="82">
        <f>$AB$40/$M$40*M42</f>
        <v>2.360787157643645E-5</v>
      </c>
      <c r="AF42" s="22">
        <f t="shared" si="0"/>
        <v>-15.399742378091961</v>
      </c>
      <c r="AG42" s="22">
        <f t="shared" si="0"/>
        <v>-0.74872201196567412</v>
      </c>
      <c r="AH42" s="63"/>
      <c r="AI42" s="38">
        <f>A42</f>
        <v>1</v>
      </c>
      <c r="AJ42" s="82">
        <f t="shared" ref="AJ42:AK44" si="1">AJ41+AF41</f>
        <v>720730.50840037677</v>
      </c>
      <c r="AK42" s="82">
        <f t="shared" si="1"/>
        <v>461624.49096495233</v>
      </c>
      <c r="AL42" s="66"/>
      <c r="AM42" s="9" t="str">
        <f>IF(A43=0,A42&amp;" - 1",A42&amp;" - "&amp;A43)</f>
        <v>1 - 2</v>
      </c>
      <c r="AN42" s="18">
        <f>F42</f>
        <v>15.400000000023283</v>
      </c>
      <c r="AO42" s="18">
        <f>AN42*G42</f>
        <v>11.550000000017462</v>
      </c>
      <c r="AP42" s="9" t="str">
        <f>D42&amp;","&amp;C42</f>
        <v>461624.49,720730.51</v>
      </c>
    </row>
    <row r="43" spans="1:44">
      <c r="A43" s="20">
        <f>A42+1</f>
        <v>2</v>
      </c>
      <c r="B43" s="44"/>
      <c r="C43" s="60">
        <v>720715.11</v>
      </c>
      <c r="D43" s="60">
        <v>461623.74</v>
      </c>
      <c r="E43" s="79"/>
      <c r="F43" s="72">
        <f>IF(C44=0,C43-$C$42,C43-C44)</f>
        <v>6.9999999948777258E-2</v>
      </c>
      <c r="G43" s="72">
        <f>IF(D44=0,D43-$D$42,D43-D44)</f>
        <v>18.869999999995343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18.870129835266557</v>
      </c>
      <c r="N43" s="36">
        <f>IF(F43=0,,ATAN(G43/F43))</f>
        <v>1.5670867518685714</v>
      </c>
      <c r="O43" s="36">
        <f>ABS(DEGREES(N43))</f>
        <v>89.787457012934013</v>
      </c>
      <c r="P43" s="37" t="str">
        <f>TEXT(INT(O43),"00")</f>
        <v>89</v>
      </c>
      <c r="Q43" s="38" t="str">
        <f>TEXT((O43-P43)*60,"00")</f>
        <v>47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47</v>
      </c>
      <c r="U43" s="40" t="str">
        <f>IF(L43="",IF(G43&gt;0,"W","E"),"")</f>
        <v>W</v>
      </c>
      <c r="V43" s="44"/>
      <c r="W43" s="22">
        <f>IF(S43="due",90*(I43+K43),S43+T43/60)</f>
        <v>89.783333333333331</v>
      </c>
      <c r="X43" s="22">
        <f>IF(R43="",W43,IF(R43="N",IF(U43="E",180+W43,180-W43),IF(U43="E",360-W43,W43)))</f>
        <v>89.783333333333331</v>
      </c>
      <c r="Y43" s="22">
        <f>RADIANS(X43)</f>
        <v>1.5670147800822423</v>
      </c>
      <c r="Z43" s="64"/>
      <c r="AA43" s="58">
        <f>-M43*COS(Y43)</f>
        <v>-7.1358107374337204E-2</v>
      </c>
      <c r="AB43" s="58">
        <f>-M43*SIN(Y43)</f>
        <v>-18.869994913097592</v>
      </c>
      <c r="AC43" s="64"/>
      <c r="AD43" s="82">
        <f>$AA$40/$M$40*M43</f>
        <v>-3.928127023350692E-4</v>
      </c>
      <c r="AE43" s="82">
        <f>$AB$40/$M$40*M43</f>
        <v>2.8893262144647958E-5</v>
      </c>
      <c r="AF43" s="22">
        <f t="shared" si="0"/>
        <v>-7.0965294672002133E-2</v>
      </c>
      <c r="AG43" s="22">
        <f t="shared" si="0"/>
        <v>-18.870023806359736</v>
      </c>
      <c r="AH43" s="64"/>
      <c r="AI43" s="25">
        <f>A43</f>
        <v>2</v>
      </c>
      <c r="AJ43" s="82">
        <f t="shared" si="1"/>
        <v>720715.10865799873</v>
      </c>
      <c r="AK43" s="82">
        <f t="shared" si="1"/>
        <v>461623.74224294035</v>
      </c>
      <c r="AL43" s="66"/>
      <c r="AM43" s="9" t="str">
        <f>IF(A44=0,A43&amp;" - 1",A43&amp;" - "&amp;A44)</f>
        <v>2 - 3</v>
      </c>
      <c r="AN43" s="18">
        <f>AN42+F42+F43</f>
        <v>30.869999999995343</v>
      </c>
      <c r="AO43" s="18">
        <f>AN43*G43</f>
        <v>582.51689999976838</v>
      </c>
      <c r="AP43" s="9" t="str">
        <f>D43&amp;","&amp;C43</f>
        <v>461623.74,720715.11</v>
      </c>
    </row>
    <row r="44" spans="1:44" s="46" customFormat="1">
      <c r="A44" s="20">
        <f>A43+1</f>
        <v>3</v>
      </c>
      <c r="B44" s="44"/>
      <c r="C44" s="60">
        <v>720715.04</v>
      </c>
      <c r="D44" s="60">
        <v>461604.87</v>
      </c>
      <c r="E44" s="79"/>
      <c r="F44" s="72">
        <f>IF(C45=0,C44-$C$42,C44-C45)</f>
        <v>-3.2299999999813735</v>
      </c>
      <c r="G44" s="72">
        <f>IF(D45=0,D44-$D$42,D44-D45)</f>
        <v>3.1799999999930151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4.5326923566281501</v>
      </c>
      <c r="N44" s="22">
        <f>IF(F44=0,,ATAN(G44/F44))</f>
        <v>-0.77759800958396097</v>
      </c>
      <c r="O44" s="22">
        <f>ABS(DEGREES(N44))</f>
        <v>44.5530841069343</v>
      </c>
      <c r="P44" s="24" t="str">
        <f>TEXT(INT(O44),"00")</f>
        <v>44</v>
      </c>
      <c r="Q44" s="25" t="str">
        <f>TEXT((O44-P44)*60,"00")</f>
        <v>33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33</v>
      </c>
      <c r="U44" s="24" t="str">
        <f>IF(L44="",IF(G44&gt;0,"W","E"),"")</f>
        <v>W</v>
      </c>
      <c r="V44" s="44"/>
      <c r="W44" s="22">
        <f>IF(S44="due",90*(I44+K44),S44+T44/60)</f>
        <v>44.55</v>
      </c>
      <c r="X44" s="22">
        <f>IF(R44="",W44,IF(R44="N",IF(U44="E",180+W44,180-W44),IF(U44="E",360-W44,W44)))</f>
        <v>135.44999999999999</v>
      </c>
      <c r="Y44" s="22">
        <f>RADIANS(X44)</f>
        <v>2.3640484718263193</v>
      </c>
      <c r="Z44" s="64"/>
      <c r="AA44" s="58">
        <f>-M44*COS(Y44)</f>
        <v>3.2301711677710836</v>
      </c>
      <c r="AB44" s="58">
        <f>-M44*SIN(Y44)</f>
        <v>-3.1798261315260063</v>
      </c>
      <c r="AC44" s="64"/>
      <c r="AD44" s="82">
        <f>$AA$40/$M$40*M44</f>
        <v>-9.4355425691508804E-5</v>
      </c>
      <c r="AE44" s="82">
        <f>$AB$40/$M$40*M44</f>
        <v>6.9402950390059832E-6</v>
      </c>
      <c r="AF44" s="22">
        <f>AA44-AD44</f>
        <v>3.230265523196775</v>
      </c>
      <c r="AG44" s="22">
        <f>AB44-AE44</f>
        <v>-3.1798330718210455</v>
      </c>
      <c r="AH44" s="64"/>
      <c r="AI44" s="25">
        <f>A44</f>
        <v>3</v>
      </c>
      <c r="AJ44" s="82">
        <f t="shared" si="1"/>
        <v>720715.03769270401</v>
      </c>
      <c r="AK44" s="82">
        <f t="shared" si="1"/>
        <v>461604.87221913401</v>
      </c>
      <c r="AL44" s="66"/>
      <c r="AM44" s="9" t="str">
        <f>IF(A45=0,A44&amp;" - 1",A44&amp;" - "&amp;A45)</f>
        <v>3 - 4</v>
      </c>
      <c r="AN44" s="18">
        <f>AN43+F43+F44</f>
        <v>27.709999999962747</v>
      </c>
      <c r="AO44" s="18">
        <f>AN44*G44</f>
        <v>88.117799999687989</v>
      </c>
      <c r="AP44" s="9" t="str">
        <f>D44&amp;","&amp;C44</f>
        <v>461604.87,720715.04</v>
      </c>
    </row>
    <row r="45" spans="1:44" s="46" customFormat="1">
      <c r="A45" s="20">
        <f t="shared" ref="A45:A46" si="2">A44+1</f>
        <v>4</v>
      </c>
      <c r="B45" s="44"/>
      <c r="C45" s="60">
        <v>720718.27</v>
      </c>
      <c r="D45" s="60">
        <v>461601.69</v>
      </c>
      <c r="E45" s="79"/>
      <c r="F45" s="72">
        <f t="shared" ref="F45:F46" si="3">IF(C46=0,C45-$C$42,C45-C46)</f>
        <v>-11.96999999997206</v>
      </c>
      <c r="G45" s="72">
        <f t="shared" ref="G45:G46" si="4">IF(D46=0,D45-$D$42,D45-D46)</f>
        <v>-0.72999999998137355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11.992239157025844</v>
      </c>
      <c r="N45" s="22">
        <f t="shared" ref="N45:N46" si="11">IF(F45=0,,ATAN(G45/F45))</f>
        <v>6.0910358602912121E-2</v>
      </c>
      <c r="O45" s="22">
        <f t="shared" ref="O45:O46" si="12">ABS(DEGREES(N45))</f>
        <v>3.4899064765752299</v>
      </c>
      <c r="P45" s="24" t="str">
        <f t="shared" ref="P45:P46" si="13">TEXT(INT(O45),"00")</f>
        <v>03</v>
      </c>
      <c r="Q45" s="25" t="str">
        <f t="shared" ref="Q45:Q46" si="14">TEXT((O45-P45)*60,"00")</f>
        <v>29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03</v>
      </c>
      <c r="T45" s="25" t="str">
        <f t="shared" ref="T45:T46" si="17">IF(L45="",IF(INT(Q45)=60,"00",Q45),L45)</f>
        <v>29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3.4833333333333334</v>
      </c>
      <c r="X45" s="22">
        <f t="shared" ref="X45:X46" si="20">IF(R45="",W45,IF(R45="N",IF(U45="E",180+W45,180-W45),IF(U45="E",360-W45,W45)))</f>
        <v>183.48333333333332</v>
      </c>
      <c r="Y45" s="22">
        <f t="shared" ref="Y45:Y46" si="21">RADIANS(X45)</f>
        <v>3.2023882892009286</v>
      </c>
      <c r="Z45" s="64"/>
      <c r="AA45" s="58">
        <f t="shared" ref="AA45:AA46" si="22">-M45*COS(Y45)</f>
        <v>11.970083668985104</v>
      </c>
      <c r="AB45" s="58">
        <f t="shared" ref="AB45:AB46" si="23">-M45*SIN(Y45)</f>
        <v>0.72862676096892243</v>
      </c>
      <c r="AC45" s="64"/>
      <c r="AD45" s="82">
        <f t="shared" ref="AD45:AD46" si="24">$AA$40/$M$40*M45</f>
        <v>-2.4963812710582825E-4</v>
      </c>
      <c r="AE45" s="82">
        <f t="shared" ref="AE45:AE46" si="25">$AB$40/$M$40*M45</f>
        <v>1.8362084028573682E-5</v>
      </c>
      <c r="AF45" s="22">
        <f t="shared" ref="AF45:AF46" si="26">AA45-AD45</f>
        <v>11.97033330711221</v>
      </c>
      <c r="AG45" s="22">
        <f t="shared" ref="AG45:AG46" si="27">AB45-AE45</f>
        <v>0.72860839888489382</v>
      </c>
      <c r="AH45" s="64"/>
      <c r="AI45" s="25">
        <f t="shared" ref="AI45:AI46" si="28">A45</f>
        <v>4</v>
      </c>
      <c r="AJ45" s="82">
        <f t="shared" ref="AJ45:AJ46" si="29">AJ44+AF44</f>
        <v>720718.2679582272</v>
      </c>
      <c r="AK45" s="82">
        <f t="shared" ref="AK45:AK46" si="30">AK44+AG44</f>
        <v>461601.69238606218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12.510000000009313</v>
      </c>
      <c r="AO45" s="18">
        <f t="shared" ref="AO45:AO46" si="33">AN45*G45</f>
        <v>-9.1322999997737817</v>
      </c>
      <c r="AP45" s="9" t="str">
        <f t="shared" ref="AP45:AP46" si="34">D45&amp;","&amp;C45</f>
        <v>461601.69,720718.27</v>
      </c>
    </row>
    <row r="46" spans="1:44" s="46" customFormat="1">
      <c r="A46" s="20">
        <f t="shared" si="2"/>
        <v>5</v>
      </c>
      <c r="B46" s="44"/>
      <c r="C46" s="60">
        <v>720730.24</v>
      </c>
      <c r="D46" s="60">
        <v>461602.42</v>
      </c>
      <c r="E46" s="79"/>
      <c r="F46" s="72">
        <f t="shared" si="3"/>
        <v>-0.27000000001862645</v>
      </c>
      <c r="G46" s="72">
        <f t="shared" si="4"/>
        <v>-22.070000000006985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22.071651501424139</v>
      </c>
      <c r="N46" s="22">
        <f t="shared" si="11"/>
        <v>1.5585631355263425</v>
      </c>
      <c r="O46" s="22">
        <f t="shared" si="12"/>
        <v>89.29908977033557</v>
      </c>
      <c r="P46" s="24" t="str">
        <f t="shared" si="13"/>
        <v>89</v>
      </c>
      <c r="Q46" s="25" t="str">
        <f t="shared" si="14"/>
        <v>18</v>
      </c>
      <c r="R46" s="23" t="str">
        <f t="shared" si="15"/>
        <v>N</v>
      </c>
      <c r="S46" s="25" t="str">
        <f t="shared" si="16"/>
        <v>89</v>
      </c>
      <c r="T46" s="25" t="str">
        <f t="shared" si="17"/>
        <v>18</v>
      </c>
      <c r="U46" s="24" t="str">
        <f t="shared" si="18"/>
        <v>E</v>
      </c>
      <c r="V46" s="44"/>
      <c r="W46" s="22">
        <f t="shared" si="19"/>
        <v>89.3</v>
      </c>
      <c r="X46" s="22">
        <f t="shared" si="20"/>
        <v>269.3</v>
      </c>
      <c r="Y46" s="22">
        <f t="shared" si="21"/>
        <v>4.7001716756207292</v>
      </c>
      <c r="Z46" s="64"/>
      <c r="AA46" s="58">
        <f t="shared" si="22"/>
        <v>0.26964938482819001</v>
      </c>
      <c r="AB46" s="58">
        <f t="shared" si="23"/>
        <v>22.0700042865782</v>
      </c>
      <c r="AC46" s="64"/>
      <c r="AD46" s="82">
        <f t="shared" si="24"/>
        <v>-4.5945762678690295E-4</v>
      </c>
      <c r="AE46" s="82">
        <f t="shared" si="25"/>
        <v>3.3795316638686602E-5</v>
      </c>
      <c r="AF46" s="22">
        <f t="shared" si="26"/>
        <v>0.27010884245497691</v>
      </c>
      <c r="AG46" s="22">
        <f t="shared" si="27"/>
        <v>22.069970491261561</v>
      </c>
      <c r="AH46" s="64"/>
      <c r="AI46" s="25">
        <f t="shared" si="28"/>
        <v>5</v>
      </c>
      <c r="AJ46" s="82">
        <f t="shared" si="29"/>
        <v>720730.23829153436</v>
      </c>
      <c r="AK46" s="82">
        <f t="shared" si="30"/>
        <v>461602.42099446105</v>
      </c>
      <c r="AL46" s="66"/>
      <c r="AM46" s="9" t="str">
        <f t="shared" si="31"/>
        <v>5 - 1</v>
      </c>
      <c r="AN46" s="18">
        <f t="shared" si="32"/>
        <v>0.27000000001862645</v>
      </c>
      <c r="AO46" s="18">
        <f t="shared" si="33"/>
        <v>-5.9589000004129717</v>
      </c>
      <c r="AP46" s="9" t="str">
        <f t="shared" si="34"/>
        <v>461602.42,720730.24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3646</vt:lpstr>
      <vt:lpstr>3647</vt:lpstr>
      <vt:lpstr>3648</vt:lpstr>
      <vt:lpstr>3649</vt:lpstr>
      <vt:lpstr>3650</vt:lpstr>
      <vt:lpstr>3651</vt:lpstr>
      <vt:lpstr>3652</vt:lpstr>
      <vt:lpstr>3653</vt:lpstr>
      <vt:lpstr>3654</vt:lpstr>
      <vt:lpstr>3655</vt:lpstr>
      <vt:lpstr>'3646'!Print_Area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2007-05-22T01:30:26Z</dcterms:modified>
</cp:coreProperties>
</file>