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3656" sheetId="2" r:id="rId1"/>
    <sheet name="3657" sheetId="4" r:id="rId2"/>
    <sheet name="3658" sheetId="5" r:id="rId3"/>
    <sheet name="3659" sheetId="6" r:id="rId4"/>
    <sheet name="3660" sheetId="7" r:id="rId5"/>
    <sheet name="3661" sheetId="8" r:id="rId6"/>
    <sheet name="3662" sheetId="9" r:id="rId7"/>
    <sheet name="3663" sheetId="10" r:id="rId8"/>
    <sheet name="3664" sheetId="11" r:id="rId9"/>
    <sheet name="3665" sheetId="3" r:id="rId10"/>
  </sheets>
  <definedNames>
    <definedName name="_xlnm.Print_Area" localSheetId="0">'3656'!$A$1:$AJ$43</definedName>
  </definedNames>
  <calcPr calcId="124519"/>
</workbook>
</file>

<file path=xl/calcChain.xml><?xml version="1.0" encoding="utf-8"?>
<calcChain xmlns="http://schemas.openxmlformats.org/spreadsheetml/2006/main">
  <c r="AP45" i="3"/>
  <c r="G45"/>
  <c r="F45"/>
  <c r="N45" s="1"/>
  <c r="O45" s="1"/>
  <c r="A45"/>
  <c r="AM45" s="1"/>
  <c r="AP45" i="11"/>
  <c r="G45"/>
  <c r="F45"/>
  <c r="N45" s="1"/>
  <c r="O45" s="1"/>
  <c r="A45"/>
  <c r="AM45" s="1"/>
  <c r="AP45" i="10"/>
  <c r="G45"/>
  <c r="F45"/>
  <c r="N45" s="1"/>
  <c r="O45" s="1"/>
  <c r="A45"/>
  <c r="AM45" s="1"/>
  <c r="AP45" i="9"/>
  <c r="G45"/>
  <c r="F45"/>
  <c r="N45" s="1"/>
  <c r="O45" s="1"/>
  <c r="A45"/>
  <c r="AM45" s="1"/>
  <c r="AP45" i="8"/>
  <c r="G45"/>
  <c r="F45"/>
  <c r="N45" s="1"/>
  <c r="O45" s="1"/>
  <c r="A45"/>
  <c r="AM45" s="1"/>
  <c r="AP45" i="7"/>
  <c r="G45"/>
  <c r="F45"/>
  <c r="N45" s="1"/>
  <c r="O45" s="1"/>
  <c r="A45"/>
  <c r="AM45" s="1"/>
  <c r="AP45" i="6"/>
  <c r="G45"/>
  <c r="F45"/>
  <c r="N45" s="1"/>
  <c r="O45" s="1"/>
  <c r="A45"/>
  <c r="AM45" s="1"/>
  <c r="AP45" i="5"/>
  <c r="G45"/>
  <c r="F45"/>
  <c r="N45" s="1"/>
  <c r="O45" s="1"/>
  <c r="A45"/>
  <c r="AM45" s="1"/>
  <c r="AP45" i="4"/>
  <c r="G45"/>
  <c r="F45"/>
  <c r="N45" s="1"/>
  <c r="O45" s="1"/>
  <c r="A45"/>
  <c r="AM45" s="1"/>
  <c r="AP45" i="2"/>
  <c r="G45"/>
  <c r="F45"/>
  <c r="N45" s="1"/>
  <c r="O45" s="1"/>
  <c r="A45"/>
  <c r="AM45" s="1"/>
  <c r="AP44"/>
  <c r="AP43"/>
  <c r="AP42"/>
  <c r="AP44" i="11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S44"/>
  <c r="I44"/>
  <c r="K44"/>
  <c r="W44"/>
  <c r="X44"/>
  <c r="Y44"/>
  <c r="AB44"/>
  <c r="AJ41"/>
  <c r="AA44"/>
  <c r="AI44"/>
  <c r="U44"/>
  <c r="T44"/>
  <c r="N44"/>
  <c r="O44"/>
  <c r="P44"/>
  <c r="Q44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0"/>
  <c r="W42" s="1"/>
  <c r="X42" s="1"/>
  <c r="Y42" s="1"/>
  <c r="T41"/>
  <c r="W41" s="1"/>
  <c r="X41" s="1"/>
  <c r="Y41" s="1"/>
  <c r="T43"/>
  <c r="W43" s="1"/>
  <c r="X43" s="1"/>
  <c r="Y43" s="1"/>
  <c r="C28"/>
  <c r="C29" s="1"/>
  <c r="H45"/>
  <c r="P45"/>
  <c r="Q45" s="1"/>
  <c r="I45"/>
  <c r="J45"/>
  <c r="K45" s="1"/>
  <c r="M45"/>
  <c r="AI45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H45" i="2"/>
  <c r="P45"/>
  <c r="Q45" s="1"/>
  <c r="I45"/>
  <c r="J45"/>
  <c r="K45" s="1"/>
  <c r="M45"/>
  <c r="AI45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5"/>
  <c r="AB42" i="11"/>
  <c r="AA42"/>
  <c r="AB44"/>
  <c r="AA44"/>
  <c r="AB43"/>
  <c r="AA43"/>
  <c r="AB41"/>
  <c r="AG41" s="1"/>
  <c r="AK42" s="1"/>
  <c r="AA41"/>
  <c r="AF41" s="1"/>
  <c r="AJ42" s="1"/>
  <c r="M40"/>
  <c r="L45"/>
  <c r="AB42" i="10"/>
  <c r="AA42"/>
  <c r="AB43"/>
  <c r="AA43"/>
  <c r="AB41"/>
  <c r="AG41" s="1"/>
  <c r="AK42" s="1"/>
  <c r="AA41"/>
  <c r="AF41" s="1"/>
  <c r="AJ42" s="1"/>
  <c r="M40"/>
  <c r="L45"/>
  <c r="AB42" i="9"/>
  <c r="AA42"/>
  <c r="AB44"/>
  <c r="AA44"/>
  <c r="AB43"/>
  <c r="AA43"/>
  <c r="AB41"/>
  <c r="AG41" s="1"/>
  <c r="AK42" s="1"/>
  <c r="AA41"/>
  <c r="AF41" s="1"/>
  <c r="AJ42" s="1"/>
  <c r="M40"/>
  <c r="L45"/>
  <c r="AB42" i="8"/>
  <c r="AA42"/>
  <c r="AB44"/>
  <c r="AA44"/>
  <c r="AB43"/>
  <c r="AA43"/>
  <c r="AB41"/>
  <c r="AG41" s="1"/>
  <c r="AK42" s="1"/>
  <c r="AA41"/>
  <c r="AF41" s="1"/>
  <c r="AJ42" s="1"/>
  <c r="M40"/>
  <c r="L45"/>
  <c r="AB42" i="7"/>
  <c r="AA42"/>
  <c r="AB44"/>
  <c r="AA44"/>
  <c r="AB43"/>
  <c r="AA43"/>
  <c r="AB41"/>
  <c r="AG41" s="1"/>
  <c r="AK42" s="1"/>
  <c r="AA41"/>
  <c r="AF41" s="1"/>
  <c r="AJ42" s="1"/>
  <c r="M40"/>
  <c r="L45"/>
  <c r="AB42" i="6"/>
  <c r="AA42"/>
  <c r="AB44"/>
  <c r="AA44"/>
  <c r="AB43"/>
  <c r="AA43"/>
  <c r="AB41"/>
  <c r="AG41" s="1"/>
  <c r="AK42" s="1"/>
  <c r="AA41"/>
  <c r="AF41" s="1"/>
  <c r="AJ42" s="1"/>
  <c r="M40"/>
  <c r="L45"/>
  <c r="AB42" i="5"/>
  <c r="AA42"/>
  <c r="AB44"/>
  <c r="AA44"/>
  <c r="AB43"/>
  <c r="AA43"/>
  <c r="AB41"/>
  <c r="AG41" s="1"/>
  <c r="AK42" s="1"/>
  <c r="AA41"/>
  <c r="AF41" s="1"/>
  <c r="AJ42" s="1"/>
  <c r="M40"/>
  <c r="L45"/>
  <c r="AB42" i="4"/>
  <c r="AA42"/>
  <c r="AB44"/>
  <c r="AA44"/>
  <c r="AB43"/>
  <c r="AA43"/>
  <c r="AB41"/>
  <c r="AG41" s="1"/>
  <c r="AK42" s="1"/>
  <c r="AA41"/>
  <c r="AF41" s="1"/>
  <c r="AJ42" s="1"/>
  <c r="M40"/>
  <c r="L45"/>
  <c r="W41" i="2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5" i="11"/>
  <c r="T45"/>
  <c r="S45"/>
  <c r="W45" s="1"/>
  <c r="R45"/>
  <c r="X45" s="1"/>
  <c r="Y45" s="1"/>
  <c r="U45" i="10"/>
  <c r="T45"/>
  <c r="S45"/>
  <c r="W45" s="1"/>
  <c r="R45"/>
  <c r="X45" s="1"/>
  <c r="Y45" s="1"/>
  <c r="U45" i="9"/>
  <c r="T45"/>
  <c r="S45"/>
  <c r="W45" s="1"/>
  <c r="R45"/>
  <c r="X45" s="1"/>
  <c r="Y45" s="1"/>
  <c r="U45" i="8"/>
  <c r="T45"/>
  <c r="S45"/>
  <c r="W45" s="1"/>
  <c r="R45"/>
  <c r="X45" s="1"/>
  <c r="Y45" s="1"/>
  <c r="U45" i="7"/>
  <c r="T45"/>
  <c r="S45"/>
  <c r="W45" s="1"/>
  <c r="R45"/>
  <c r="X45" s="1"/>
  <c r="Y45" s="1"/>
  <c r="U45" i="6"/>
  <c r="T45"/>
  <c r="S45"/>
  <c r="W45" s="1"/>
  <c r="R45"/>
  <c r="X45" s="1"/>
  <c r="Y45" s="1"/>
  <c r="U45" i="5"/>
  <c r="T45"/>
  <c r="S45"/>
  <c r="W45" s="1"/>
  <c r="R45"/>
  <c r="X45" s="1"/>
  <c r="Y45" s="1"/>
  <c r="U45" i="4"/>
  <c r="T45"/>
  <c r="S45"/>
  <c r="W45" s="1"/>
  <c r="R45"/>
  <c r="X45" s="1"/>
  <c r="Y45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AO45" s="1"/>
  <c r="U45"/>
  <c r="T45"/>
  <c r="S45"/>
  <c r="W45" s="1"/>
  <c r="R45"/>
  <c r="X45" s="1"/>
  <c r="Y45" s="1"/>
  <c r="AB41"/>
  <c r="AG41" s="1"/>
  <c r="AK42" s="1"/>
  <c r="AA41"/>
  <c r="AF41" s="1"/>
  <c r="AJ42" s="1"/>
  <c r="AB45" i="3" l="1"/>
  <c r="AA45"/>
  <c r="AB45" i="11"/>
  <c r="AA45"/>
  <c r="AB45" i="10"/>
  <c r="AA45"/>
  <c r="AB45" i="9"/>
  <c r="AA45"/>
  <c r="AB45" i="8"/>
  <c r="AA45"/>
  <c r="AB45" i="7"/>
  <c r="AA45"/>
  <c r="AB45" i="6"/>
  <c r="AA45"/>
  <c r="AB45" i="5"/>
  <c r="AA45"/>
  <c r="AB45" i="4"/>
  <c r="AA45"/>
  <c r="AB42" i="2"/>
  <c r="AA42"/>
  <c r="AB43"/>
  <c r="AA43"/>
  <c r="AB44"/>
  <c r="AA44"/>
  <c r="AB45"/>
  <c r="AA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5" i="3" l="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1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10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9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8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7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6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5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4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2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0"/>
  <c r="AK45"/>
  <c r="AK40"/>
  <c r="AJ45" i="11"/>
  <c r="AJ40"/>
  <c r="AK45"/>
  <c r="AK40"/>
  <c r="AJ45" i="10"/>
  <c r="AJ40"/>
  <c r="AK45"/>
  <c r="AK40"/>
  <c r="AJ45" i="9"/>
  <c r="AJ40"/>
  <c r="AK45"/>
  <c r="AK40"/>
  <c r="AJ45" i="8"/>
  <c r="AJ40"/>
  <c r="AK45"/>
  <c r="AK40"/>
  <c r="AJ45" i="7"/>
  <c r="AJ40"/>
  <c r="AK45"/>
  <c r="AK40"/>
  <c r="AJ45" i="6"/>
  <c r="AJ40"/>
  <c r="AK45"/>
  <c r="AK40"/>
  <c r="AJ45" i="5"/>
  <c r="AJ40"/>
  <c r="AK45"/>
  <c r="AK40"/>
  <c r="AJ45" i="4"/>
  <c r="AJ40"/>
  <c r="AK45"/>
  <c r="AK40"/>
  <c r="AJ40" i="2"/>
  <c r="AJ45"/>
  <c r="AK40"/>
  <c r="AK45"/>
</calcChain>
</file>

<file path=xl/sharedStrings.xml><?xml version="1.0" encoding="utf-8"?>
<sst xmlns="http://schemas.openxmlformats.org/spreadsheetml/2006/main" count="930" uniqueCount="95">
  <si>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</si>
  <si>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</si>
  <si>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</si>
  <si>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</si>
  <si>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</si>
  <si>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</si>
  <si>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</si>
  <si>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</si>
  <si>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</si>
  <si>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</si>
  <si>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</si>
  <si>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</si>
  <si>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</si>
  <si>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</si>
  <si>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</si>
  <si>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</si>
  <si>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</si>
  <si>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</si>
  <si>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</si>
  <si>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</si>
  <si>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</si>
  <si>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</si>
  <si>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</si>
  <si>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</si>
  <si>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</si>
  <si>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</si>
  <si>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</si>
  <si>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</si>
  <si>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</si>
  <si>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</si>
  <si>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</si>
  <si>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</si>
  <si>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</si>
  <si>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</si>
  <si>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</si>
  <si>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</si>
  <si>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</si>
  <si>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</si>
  <si>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</si>
  <si>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</si>
  <si>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</si>
  <si>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</si>
  <si>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</si>
  <si>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</si>
  <si>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</si>
  <si>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</si>
  <si>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</si>
  <si>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</si>
  <si>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</si>
  <si>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</si>
  <si>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</si>
  <si>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</si>
  <si>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</si>
  <si>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</si>
  <si>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</si>
  <si>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</si>
  <si>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</si>
  <si>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3656</t>
  </si>
  <si>
    <t>Taladtad, Roger</t>
  </si>
  <si>
    <t>409 C-4</t>
  </si>
  <si>
    <t>6 31 N. 124 39 E.</t>
  </si>
  <si>
    <t>Poblacion</t>
  </si>
  <si>
    <t>Norala</t>
  </si>
  <si>
    <t>South Cotabato</t>
  </si>
  <si>
    <t>Mindanao</t>
  </si>
  <si>
    <t>M.R. Malate</t>
  </si>
  <si>
    <t>July 2, 1970</t>
  </si>
  <si>
    <t>334.33</t>
  </si>
  <si>
    <t>BLLM 1</t>
  </si>
  <si>
    <t>3657</t>
  </si>
  <si>
    <t>Corona, Aurora</t>
  </si>
  <si>
    <t>320.22</t>
  </si>
  <si>
    <t>3658</t>
  </si>
  <si>
    <t>Corona, Ireneo</t>
  </si>
  <si>
    <t>329.46</t>
  </si>
  <si>
    <t>3659</t>
  </si>
  <si>
    <t>Public Land</t>
  </si>
  <si>
    <t>July 1, 1970</t>
  </si>
  <si>
    <t>327.35</t>
  </si>
  <si>
    <t>3660</t>
  </si>
  <si>
    <t>Corona, Eleuterio</t>
  </si>
  <si>
    <t>326.46</t>
  </si>
  <si>
    <t>3661</t>
  </si>
  <si>
    <t>Pineda, Luz</t>
  </si>
  <si>
    <t>324.48</t>
  </si>
  <si>
    <t>3662</t>
  </si>
  <si>
    <t>314.64</t>
  </si>
  <si>
    <t>3663</t>
  </si>
  <si>
    <t>318.81</t>
  </si>
  <si>
    <t>3664</t>
  </si>
  <si>
    <t>Pineda, Alfonso</t>
  </si>
  <si>
    <t>330.24</t>
  </si>
  <si>
    <t>3665</t>
  </si>
  <si>
    <t>Ortega,Buenaventura</t>
  </si>
  <si>
    <t>329.17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</si>
</sst>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57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58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67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668.49760000140998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334.24880000070499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1.0639749629855093E-3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70032.773544111697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70000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70000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74.513117639368801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-7.768927877362386E-4</v>
      </c>
      <c r="AB40" s="91">
        <f>SUM(AB42:AB65536)</f>
        <v>7.2696651795212119E-4</v>
      </c>
      <c r="AC40" s="91"/>
      <c r="AD40" s="91">
        <f>SUM(AD42:AD65536)</f>
        <v>-7.768927877362386E-4</v>
      </c>
      <c r="AE40" s="91">
        <f>SUM(AE42:AE65536)</f>
        <v>7.2696651795212109E-4</v>
      </c>
      <c r="AF40" s="91">
        <f>SUM(AF42:AF65536)</f>
        <v>9.9920072216264089E-16</v>
      </c>
      <c r="AG40" s="91">
        <f>SUM(AG42:AG65536)</f>
        <v>0</v>
      </c>
      <c r="AH40" s="92"/>
      <c r="AI40" s="93">
        <v>1</v>
      </c>
      <c r="AJ40" s="92">
        <f>AJ44+AF44</f>
        <v>720730.21024687425</v>
      </c>
      <c r="AK40" s="92">
        <f>AK44+AG44</f>
        <v>461646.28120601224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498.10999999998603</v>
      </c>
      <c r="G41" s="72">
        <f>IF(D42=0,D41-$D$41,D41-D42)</f>
        <v>825.72999999998137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964.33583621057824</v>
      </c>
      <c r="N41" s="36">
        <f>IF(F41=0,,ATAN(G41/F41))</f>
        <v>1.0280008666489289</v>
      </c>
      <c r="O41" s="36">
        <f>ABS(DEGREES(N41))</f>
        <v>58.900110994774572</v>
      </c>
      <c r="P41" s="37" t="str">
        <f>TEXT(INT(O41),"00")</f>
        <v>58</v>
      </c>
      <c r="Q41" s="38" t="str">
        <f>TEXT((O41-P41)*60,"00")</f>
        <v>54</v>
      </c>
      <c r="R41" s="39" t="str">
        <f>IF(L41="",IF(F41&gt;0,"S","N"),"")</f>
        <v>S</v>
      </c>
      <c r="S41" s="25" t="str">
        <f>IF(L41="",IF(INT(Q41)=60,INT(P41+1),P41),"due")</f>
        <v>58</v>
      </c>
      <c r="T41" s="38" t="str">
        <f>IF(L41="",IF(INT(Q41)=60,"00",Q41),L41)</f>
        <v>54</v>
      </c>
      <c r="U41" s="40" t="str">
        <f>IF(L41="",IF(G41&gt;0,"W","E"),"")</f>
        <v>W</v>
      </c>
      <c r="V41" s="41"/>
      <c r="W41" s="22">
        <f>IF(S41="due",90*(I41+K41),S41+T41/60)</f>
        <v>58.9</v>
      </c>
      <c r="X41" s="22">
        <f>IF(R41="",W41,IF(R41="N",IF(U41="E",180+W41,180-W41),IF(U41="E",360-W41,W41)))</f>
        <v>58.9</v>
      </c>
      <c r="Y41" s="22">
        <f>RADIANS(X41)</f>
        <v>1.0279989294246601</v>
      </c>
      <c r="Z41" s="64"/>
      <c r="AA41" s="58">
        <f>-M41*COS(Y41)</f>
        <v>-498.11159962324678</v>
      </c>
      <c r="AB41" s="58">
        <f>-M41*SIN(Y41)</f>
        <v>-825.72903504765145</v>
      </c>
      <c r="AC41" s="64"/>
      <c r="AD41" s="22">
        <v>0</v>
      </c>
      <c r="AE41" s="22">
        <v>0</v>
      </c>
      <c r="AF41" s="22">
        <f t="shared" ref="AF41:AG43" si="0">AA41-AD41</f>
        <v>-498.11159962324678</v>
      </c>
      <c r="AG41" s="22">
        <f t="shared" si="0"/>
        <v>-825.72903504765145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720730.51</v>
      </c>
      <c r="D42" s="60">
        <v>461624.49</v>
      </c>
      <c r="E42" s="79"/>
      <c r="F42" s="72">
        <f>IF(C43=0,C42-$C$42,C42-C43)</f>
        <v>-14.619999999995343</v>
      </c>
      <c r="G42" s="72">
        <f>IF(D43=0,D42-$D$42,D42-D43)</f>
        <v>-0.53000000002793968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14.629603548965141</v>
      </c>
      <c r="N42" s="36">
        <f>IF(F42=0,,ATAN(G42/F42))</f>
        <v>3.6235841996119393E-2</v>
      </c>
      <c r="O42" s="36">
        <f>ABS(DEGREES(N42))</f>
        <v>2.0761608134805454</v>
      </c>
      <c r="P42" s="37" t="str">
        <f>TEXT(INT(O42),"00")</f>
        <v>02</v>
      </c>
      <c r="Q42" s="38" t="str">
        <f>TEXT((O42-P42)*60,"00")</f>
        <v>05</v>
      </c>
      <c r="R42" s="39" t="str">
        <f>IF(L42="",IF(F42&gt;0,"S","N"),"")</f>
        <v>N</v>
      </c>
      <c r="S42" s="25" t="str">
        <f>IF(L42="",IF(INT(Q42)=60,INT(P42+1),P42),"due")</f>
        <v>02</v>
      </c>
      <c r="T42" s="38" t="str">
        <f>IF(L42="",IF(INT(Q42)=60,"00",Q42),L42)</f>
        <v>05</v>
      </c>
      <c r="U42" s="40" t="str">
        <f>IF(L42="",IF(G42&gt;0,"W","E"),"")</f>
        <v>E</v>
      </c>
      <c r="V42" s="44"/>
      <c r="W42" s="22">
        <f>IF(S42="due",90*(I42+K42),S42+T42/60)</f>
        <v>2.0833333333333335</v>
      </c>
      <c r="X42" s="22">
        <f>IF(R42="",W42,IF(R42="N",IF(U42="E",180+W42,180-W42),IF(U42="E",360-W42,W42)))</f>
        <v>182.08333333333334</v>
      </c>
      <c r="Y42" s="22">
        <f>RADIANS(X42)</f>
        <v>3.1779536796730086</v>
      </c>
      <c r="Z42" s="64"/>
      <c r="AA42" s="58">
        <f>-M42*COS(Y42)</f>
        <v>14.619933537873935</v>
      </c>
      <c r="AB42" s="58">
        <f>-M42*SIN(Y42)</f>
        <v>0.53183018722367181</v>
      </c>
      <c r="AC42" s="64"/>
      <c r="AD42" s="82">
        <f>$AA$40/$M$40*M42</f>
        <v>-1.5253198154503868E-4</v>
      </c>
      <c r="AE42" s="82">
        <f>$AB$40/$M$40*M42</f>
        <v>1.4272966006447283E-4</v>
      </c>
      <c r="AF42" s="22">
        <f t="shared" si="0"/>
        <v>14.62008606985548</v>
      </c>
      <c r="AG42" s="22">
        <f t="shared" si="0"/>
        <v>0.53168745756360736</v>
      </c>
      <c r="AH42" s="63"/>
      <c r="AI42" s="38">
        <f>A42</f>
        <v>1</v>
      </c>
      <c r="AJ42" s="82">
        <f t="shared" ref="AJ42:AK44" si="1">AJ41+AF41</f>
        <v>720730.50840037677</v>
      </c>
      <c r="AK42" s="82">
        <f t="shared" si="1"/>
        <v>461624.49096495233</v>
      </c>
      <c r="AL42" s="66"/>
      <c r="AM42" s="9" t="str">
        <f>IF(A43=0,A42&amp;" - 1",A42&amp;" - "&amp;A43)</f>
        <v>1 - 2</v>
      </c>
      <c r="AN42" s="18">
        <f>F42</f>
        <v>-14.619999999995343</v>
      </c>
      <c r="AO42" s="18">
        <f>AN42*G42</f>
        <v>7.74860000040601</v>
      </c>
      <c r="AP42" s="9" t="str">
        <f>D42&amp;","&amp;C42</f>
        <v>461624.49,720730.51</v>
      </c>
    </row>
    <row r="43" spans="1:44">
      <c r="A43" s="20">
        <f>A42+1</f>
        <v>2</v>
      </c>
      <c r="B43" s="44"/>
      <c r="C43" s="60">
        <v>720745.13</v>
      </c>
      <c r="D43" s="60">
        <v>461625.02</v>
      </c>
      <c r="E43" s="79"/>
      <c r="F43" s="72">
        <f>IF(C44=0,C43-$C$42,C43-C44)</f>
        <v>-0.76000000000931323</v>
      </c>
      <c r="G43" s="72">
        <f>IF(D44=0,D43-$D$42,D43-D44)</f>
        <v>-22.35999999998603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22.372912193082719</v>
      </c>
      <c r="N43" s="36">
        <f>IF(F43=0,,ATAN(G43/F43))</f>
        <v>1.5368201401111619</v>
      </c>
      <c r="O43" s="36">
        <f>ABS(DEGREES(N43))</f>
        <v>88.053307899073417</v>
      </c>
      <c r="P43" s="37" t="str">
        <f>TEXT(INT(O43),"00")</f>
        <v>88</v>
      </c>
      <c r="Q43" s="38" t="str">
        <f>TEXT((O43-P43)*60,"00")</f>
        <v>03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03</v>
      </c>
      <c r="U43" s="40" t="str">
        <f>IF(L43="",IF(G43&gt;0,"W","E"),"")</f>
        <v>E</v>
      </c>
      <c r="V43" s="44"/>
      <c r="W43" s="22">
        <f>IF(S43="due",90*(I43+K43),S43+T43/60)</f>
        <v>88.05</v>
      </c>
      <c r="X43" s="22">
        <f>IF(R43="",W43,IF(R43="N",IF(U43="E",180+W43,180-W43),IF(U43="E",360-W43,W43)))</f>
        <v>268.05</v>
      </c>
      <c r="Y43" s="22">
        <f>RADIANS(X43)</f>
        <v>4.6783550599708006</v>
      </c>
      <c r="Z43" s="64"/>
      <c r="AA43" s="58">
        <f>-M43*COS(Y43)</f>
        <v>0.7612909249482378</v>
      </c>
      <c r="AB43" s="58">
        <f>-M43*SIN(Y43)</f>
        <v>22.359956085086143</v>
      </c>
      <c r="AC43" s="64"/>
      <c r="AD43" s="82">
        <f>$AA$40/$M$40*M43</f>
        <v>-2.3326569433834463E-4</v>
      </c>
      <c r="AE43" s="82">
        <f>$AB$40/$M$40*M43</f>
        <v>2.1827509824740805E-4</v>
      </c>
      <c r="AF43" s="22">
        <f t="shared" si="0"/>
        <v>0.76152419064257615</v>
      </c>
      <c r="AG43" s="22">
        <f t="shared" si="0"/>
        <v>22.359737809987895</v>
      </c>
      <c r="AH43" s="64"/>
      <c r="AI43" s="25">
        <f>A43</f>
        <v>2</v>
      </c>
      <c r="AJ43" s="82">
        <f t="shared" si="1"/>
        <v>720745.12848644657</v>
      </c>
      <c r="AK43" s="82">
        <f t="shared" si="1"/>
        <v>461625.02265240991</v>
      </c>
      <c r="AL43" s="66"/>
      <c r="AM43" s="9" t="str">
        <f>IF(A44=0,A43&amp;" - 1",A43&amp;" - "&amp;A44)</f>
        <v>2 - 3</v>
      </c>
      <c r="AN43" s="18">
        <f>AN42+F42+F43</f>
        <v>-30</v>
      </c>
      <c r="AO43" s="18">
        <f>AN43*G43</f>
        <v>670.7999999995809</v>
      </c>
      <c r="AP43" s="9" t="str">
        <f>D43&amp;","&amp;C43</f>
        <v>461625.02,720745.13</v>
      </c>
    </row>
    <row r="44" spans="1:44" s="46" customFormat="1">
      <c r="A44" s="20">
        <f>A43+1</f>
        <v>3</v>
      </c>
      <c r="B44" s="44"/>
      <c r="C44" s="60">
        <v>720745.89</v>
      </c>
      <c r="D44" s="60">
        <v>461647.38</v>
      </c>
      <c r="E44" s="79"/>
      <c r="F44" s="72">
        <f>IF(C45=0,C44-$C$42,C44-C45)</f>
        <v>15.680000000051223</v>
      </c>
      <c r="G44" s="72">
        <f>IF(D45=0,D44-$D$42,D44-D45)</f>
        <v>1.0999999999767169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15.718536827629826</v>
      </c>
      <c r="N44" s="22">
        <f>IF(F44=0,,ATAN(G44/F44))</f>
        <v>7.0038314889358771E-2</v>
      </c>
      <c r="O44" s="22">
        <f>ABS(DEGREES(N44))</f>
        <v>4.0128998473685309</v>
      </c>
      <c r="P44" s="24" t="str">
        <f>TEXT(INT(O44),"00")</f>
        <v>04</v>
      </c>
      <c r="Q44" s="25" t="str">
        <f>TEXT((O44-P44)*60,"00")</f>
        <v>01</v>
      </c>
      <c r="R44" s="23" t="str">
        <f>IF(L44="",IF(F44&gt;0,"S","N"),"")</f>
        <v>S</v>
      </c>
      <c r="S44" s="25" t="str">
        <f>IF(L44="",IF(INT(Q44)=60,INT(P44+1),P44),"due")</f>
        <v>04</v>
      </c>
      <c r="T44" s="25" t="str">
        <f>IF(L44="",IF(INT(Q44)=60,"00",Q44),L44)</f>
        <v>01</v>
      </c>
      <c r="U44" s="24" t="str">
        <f>IF(L44="",IF(G44&gt;0,"W","E"),"")</f>
        <v>W</v>
      </c>
      <c r="V44" s="44"/>
      <c r="W44" s="22">
        <f>IF(S44="due",90*(I44+K44),S44+T44/60)</f>
        <v>4.0166666666666666</v>
      </c>
      <c r="X44" s="22">
        <f>IF(R44="",W44,IF(R44="N",IF(U44="E",180+W44,180-W44),IF(U44="E",360-W44,W44)))</f>
        <v>4.0166666666666666</v>
      </c>
      <c r="Y44" s="22">
        <f>RADIANS(X44)</f>
        <v>7.0104058288438909E-2</v>
      </c>
      <c r="Z44" s="64"/>
      <c r="AA44" s="58">
        <f>-M44*COS(Y44)</f>
        <v>-15.679927648426284</v>
      </c>
      <c r="AB44" s="58">
        <f>-M44*SIN(Y44)</f>
        <v>-1.1010308540963474</v>
      </c>
      <c r="AC44" s="64"/>
      <c r="AD44" s="82">
        <f>$AA$40/$M$40*M44</f>
        <v>-1.6388547791349015E-4</v>
      </c>
      <c r="AE44" s="82">
        <f>$AB$40/$M$40*M44</f>
        <v>1.5335353487943296E-4</v>
      </c>
      <c r="AF44" s="22">
        <f>AA44-AD44</f>
        <v>-15.679763762948371</v>
      </c>
      <c r="AG44" s="22">
        <f>AB44-AE44</f>
        <v>-1.1011842076312268</v>
      </c>
      <c r="AH44" s="64"/>
      <c r="AI44" s="25">
        <f>A44</f>
        <v>3</v>
      </c>
      <c r="AJ44" s="82">
        <f t="shared" si="1"/>
        <v>720745.89001063723</v>
      </c>
      <c r="AK44" s="82">
        <f t="shared" si="1"/>
        <v>461647.38239021989</v>
      </c>
      <c r="AL44" s="66"/>
      <c r="AM44" s="9" t="str">
        <f>IF(A45=0,A44&amp;" - 1",A44&amp;" - "&amp;A45)</f>
        <v>3 - 4</v>
      </c>
      <c r="AN44" s="18">
        <f>AN43+F43+F44</f>
        <v>-15.07999999995809</v>
      </c>
      <c r="AO44" s="18">
        <f>AN44*G44</f>
        <v>-16.58799999960279</v>
      </c>
      <c r="AP44" s="9" t="str">
        <f>D44&amp;","&amp;C44</f>
        <v>461647.38,720745.89</v>
      </c>
    </row>
    <row r="45" spans="1:44" s="46" customFormat="1">
      <c r="A45" s="20">
        <f>A44+1</f>
        <v>4</v>
      </c>
      <c r="B45" s="44"/>
      <c r="C45" s="60">
        <v>720730.21</v>
      </c>
      <c r="D45" s="60">
        <v>461646.28</v>
      </c>
      <c r="E45" s="79"/>
      <c r="F45" s="72">
        <f>IF(C46=0,C45-$C$42,C45-C46)</f>
        <v>-0.30000000004656613</v>
      </c>
      <c r="G45" s="72">
        <f>IF(D46=0,D45-$D$42,D45-D46)</f>
        <v>21.790000000037253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21.792065069691109</v>
      </c>
      <c r="N45" s="22">
        <f>IF(F45=0,,ATAN(G45/F45))</f>
        <v>-1.5570294132099674</v>
      </c>
      <c r="O45" s="22">
        <f>ABS(DEGREES(N45))</f>
        <v>89.211213954662242</v>
      </c>
      <c r="P45" s="24" t="str">
        <f>TEXT(INT(O45),"00")</f>
        <v>89</v>
      </c>
      <c r="Q45" s="25" t="str">
        <f>TEXT((O45-P45)*60,"00")</f>
        <v>13</v>
      </c>
      <c r="R45" s="23" t="str">
        <f>IF(L45="",IF(F45&gt;0,"S","N"),"")</f>
        <v>N</v>
      </c>
      <c r="S45" s="25" t="str">
        <f>IF(L45="",IF(INT(Q45)=60,INT(P45+1),P45),"due")</f>
        <v>89</v>
      </c>
      <c r="T45" s="25" t="str">
        <f>IF(L45="",IF(INT(Q45)=60,"00",Q45),L45)</f>
        <v>13</v>
      </c>
      <c r="U45" s="24" t="str">
        <f>IF(L45="",IF(G45&gt;0,"W","E"),"")</f>
        <v>W</v>
      </c>
      <c r="V45" s="44"/>
      <c r="W45" s="22">
        <f>IF(S45="due",90*(I45+K45),S45+T45/60)</f>
        <v>89.216666666666669</v>
      </c>
      <c r="X45" s="22">
        <f>IF(R45="",W45,IF(R45="N",IF(U45="E",180+W45,180-W45),IF(U45="E",360-W45,W45)))</f>
        <v>90.783333333333331</v>
      </c>
      <c r="Y45" s="22">
        <f>RADIANS(X45)</f>
        <v>1.5844680726021856</v>
      </c>
      <c r="Z45" s="64"/>
      <c r="AA45" s="58">
        <f>-M45*COS(Y45)</f>
        <v>0.29792629281637512</v>
      </c>
      <c r="AB45" s="58">
        <f>-M45*SIN(Y45)</f>
        <v>-21.790028451695516</v>
      </c>
      <c r="AC45" s="64"/>
      <c r="AD45" s="82">
        <f>$AA$40/$M$40*M45</f>
        <v>-2.2720963393936511E-4</v>
      </c>
      <c r="AE45" s="82">
        <f>$AB$40/$M$40*M45</f>
        <v>2.1260822476080725E-4</v>
      </c>
      <c r="AF45" s="22">
        <f>AA45-AD45</f>
        <v>0.29815350245031447</v>
      </c>
      <c r="AG45" s="22">
        <f>AB45-AE45</f>
        <v>-21.790241059920277</v>
      </c>
      <c r="AH45" s="64"/>
      <c r="AI45" s="25">
        <f>A45</f>
        <v>4</v>
      </c>
      <c r="AJ45" s="82">
        <f t="shared" ref="AJ45" si="2">AJ44+AF44</f>
        <v>720730.21024687425</v>
      </c>
      <c r="AK45" s="82">
        <f t="shared" ref="AK45" si="3">AK44+AG44</f>
        <v>461646.28120601224</v>
      </c>
      <c r="AL45" s="66"/>
      <c r="AM45" s="9" t="str">
        <f>IF(A46=0,A45&amp;" - 1",A45&amp;" - "&amp;A46)</f>
        <v>4 - 1</v>
      </c>
      <c r="AN45" s="18">
        <f>AN44+F44+F45</f>
        <v>0.30000000004656613</v>
      </c>
      <c r="AO45" s="18">
        <f>AN45*G45</f>
        <v>6.5370000010258522</v>
      </c>
      <c r="AP45" s="9" t="str">
        <f>D45&amp;","&amp;C45</f>
        <v>461646.28,720730.21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C19:D19"/>
    <mergeCell ref="A1:AJ1"/>
    <mergeCell ref="C10:D10"/>
    <mergeCell ref="C11:D11"/>
    <mergeCell ref="C12:D12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92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93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66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94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658.33109999845317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329.16554999922658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2.9506564240581279E-3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25035.668657466074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25000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25000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73.871656554742998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-2.8943711498126135E-3</v>
      </c>
      <c r="AB40" s="91">
        <f>SUM(AB42:AB65536)</f>
        <v>-5.7357560963477994E-4</v>
      </c>
      <c r="AC40" s="91"/>
      <c r="AD40" s="91">
        <f>SUM(AD42:AD65536)</f>
        <v>-2.8943711498126135E-3</v>
      </c>
      <c r="AE40" s="91">
        <f>SUM(AE42:AE65536)</f>
        <v>-5.7357560963477994E-4</v>
      </c>
      <c r="AF40" s="91">
        <f>SUM(AF42:AF65536)</f>
        <v>0</v>
      </c>
      <c r="AG40" s="91">
        <f>SUM(AG42:AG65536)</f>
        <v>4.163336342344337E-15</v>
      </c>
      <c r="AH40" s="92"/>
      <c r="AI40" s="93">
        <v>1</v>
      </c>
      <c r="AJ40" s="92">
        <f>AJ44+AF44</f>
        <v>720805.06231996603</v>
      </c>
      <c r="AK40" s="92">
        <f>AK44+AG44</f>
        <v>461627.6106755014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408.55999999993946</v>
      </c>
      <c r="G41" s="72">
        <f>IF(D42=0,D41-$D$41,D41-D42)</f>
        <v>822.27999999996973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918.18607700177029</v>
      </c>
      <c r="N41" s="36">
        <f>IF(F41=0,,ATAN(G41/F41))</f>
        <v>1.1096619606322571</v>
      </c>
      <c r="O41" s="36">
        <f>ABS(DEGREES(N41))</f>
        <v>63.578947030440439</v>
      </c>
      <c r="P41" s="37" t="str">
        <f>TEXT(INT(O41),"00")</f>
        <v>63</v>
      </c>
      <c r="Q41" s="38" t="str">
        <f>TEXT((O41-P41)*60,"00")</f>
        <v>35</v>
      </c>
      <c r="R41" s="39" t="str">
        <f>IF(L41="",IF(F41&gt;0,"S","N"),"")</f>
        <v>S</v>
      </c>
      <c r="S41" s="25" t="str">
        <f>IF(L41="",IF(INT(Q41)=60,INT(P41+1),P41),"due")</f>
        <v>63</v>
      </c>
      <c r="T41" s="38" t="str">
        <f>IF(L41="",IF(INT(Q41)=60,"00",Q41),L41)</f>
        <v>35</v>
      </c>
      <c r="U41" s="40" t="str">
        <f>IF(L41="",IF(G41&gt;0,"W","E"),"")</f>
        <v>W</v>
      </c>
      <c r="V41" s="41"/>
      <c r="W41" s="22">
        <f>IF(S41="due",90*(I41+K41),S41+T41/60)</f>
        <v>63.583333333333336</v>
      </c>
      <c r="X41" s="22">
        <f>IF(R41="",W41,IF(R41="N",IF(U41="E",180+W41,180-W41),IF(U41="E",360-W41,W41)))</f>
        <v>63.583333333333336</v>
      </c>
      <c r="Y41" s="22">
        <f>RADIANS(X41)</f>
        <v>1.109738516059728</v>
      </c>
      <c r="Z41" s="64"/>
      <c r="AA41" s="58">
        <f>-M41*COS(Y41)</f>
        <v>-408.49704880586955</v>
      </c>
      <c r="AB41" s="58">
        <f>-M41*SIN(Y41)</f>
        <v>-822.31127507580482</v>
      </c>
      <c r="AC41" s="64"/>
      <c r="AD41" s="22">
        <v>0</v>
      </c>
      <c r="AE41" s="22">
        <v>0</v>
      </c>
      <c r="AF41" s="22">
        <f t="shared" ref="AF41:AG43" si="0">AA41-AD41</f>
        <v>-408.49704880586955</v>
      </c>
      <c r="AG41" s="22">
        <f t="shared" si="0"/>
        <v>-822.31127507580482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720820.06</v>
      </c>
      <c r="D42" s="60">
        <v>461627.94</v>
      </c>
      <c r="E42" s="79"/>
      <c r="F42" s="72">
        <f>IF(C43=0,C42-$C$42,C42-C43)</f>
        <v>0.12000000011175871</v>
      </c>
      <c r="G42" s="72">
        <f>IF(D43=0,D42-$D$42,D42-D43)</f>
        <v>-22.10999999998603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22.110325642093311</v>
      </c>
      <c r="N42" s="36">
        <f>IF(F42=0,,ATAN(G42/F42))</f>
        <v>-1.5653689716677066</v>
      </c>
      <c r="O42" s="36">
        <f>ABS(DEGREES(N42))</f>
        <v>89.689035457293329</v>
      </c>
      <c r="P42" s="37" t="str">
        <f>TEXT(INT(O42),"00")</f>
        <v>89</v>
      </c>
      <c r="Q42" s="38" t="str">
        <f>TEXT((O42-P42)*60,"00")</f>
        <v>41</v>
      </c>
      <c r="R42" s="39" t="str">
        <f>IF(L42="",IF(F42&gt;0,"S","N"),"")</f>
        <v>S</v>
      </c>
      <c r="S42" s="25" t="str">
        <f>IF(L42="",IF(INT(Q42)=60,INT(P42+1),P42),"due")</f>
        <v>89</v>
      </c>
      <c r="T42" s="38" t="str">
        <f>IF(L42="",IF(INT(Q42)=60,"00",Q42),L42)</f>
        <v>41</v>
      </c>
      <c r="U42" s="40" t="str">
        <f>IF(L42="",IF(G42&gt;0,"W","E"),"")</f>
        <v>E</v>
      </c>
      <c r="V42" s="44"/>
      <c r="W42" s="22">
        <f>IF(S42="due",90*(I42+K42),S42+T42/60)</f>
        <v>89.683333333333337</v>
      </c>
      <c r="X42" s="22">
        <f>IF(R42="",W42,IF(R42="N",IF(U42="E",180+W42,180-W42),IF(U42="E",360-W42,W42)))</f>
        <v>270.31666666666666</v>
      </c>
      <c r="Y42" s="22">
        <f>RADIANS(X42)</f>
        <v>4.7179158563493386</v>
      </c>
      <c r="Z42" s="64"/>
      <c r="AA42" s="58">
        <f>-M42*COS(Y42)</f>
        <v>-0.12220040523007303</v>
      </c>
      <c r="AB42" s="58">
        <f>-M42*SIN(Y42)</f>
        <v>22.109987947992433</v>
      </c>
      <c r="AC42" s="64"/>
      <c r="AD42" s="82">
        <f>$AA$40/$M$40*M42</f>
        <v>-8.6630639728530682E-4</v>
      </c>
      <c r="AE42" s="82">
        <f>$AB$40/$M$40*M42</f>
        <v>-1.7167536374372696E-4</v>
      </c>
      <c r="AF42" s="22">
        <f t="shared" si="0"/>
        <v>-0.12133409883278772</v>
      </c>
      <c r="AG42" s="22">
        <f t="shared" si="0"/>
        <v>22.110159623356179</v>
      </c>
      <c r="AH42" s="63"/>
      <c r="AI42" s="38">
        <f>A42</f>
        <v>1</v>
      </c>
      <c r="AJ42" s="82">
        <f t="shared" ref="AJ42:AK44" si="1">AJ41+AF41</f>
        <v>720820.12295119418</v>
      </c>
      <c r="AK42" s="82">
        <f t="shared" si="1"/>
        <v>461627.90872492414</v>
      </c>
      <c r="AL42" s="66"/>
      <c r="AM42" s="9" t="str">
        <f>IF(A43=0,A42&amp;" - 1",A42&amp;" - "&amp;A43)</f>
        <v>1 - 2</v>
      </c>
      <c r="AN42" s="18">
        <f>F42</f>
        <v>0.12000000011175871</v>
      </c>
      <c r="AO42" s="18">
        <f>AN42*G42</f>
        <v>-2.6532000024693088</v>
      </c>
      <c r="AP42" s="9" t="str">
        <f>D42&amp;","&amp;C42</f>
        <v>461627.94,720820.06</v>
      </c>
    </row>
    <row r="43" spans="1:44">
      <c r="A43" s="20">
        <f>A42+1</f>
        <v>2</v>
      </c>
      <c r="B43" s="44"/>
      <c r="C43" s="60">
        <v>720819.94</v>
      </c>
      <c r="D43" s="60">
        <v>461650.05</v>
      </c>
      <c r="E43" s="79"/>
      <c r="F43" s="72">
        <f>IF(C44=0,C43-$C$42,C43-C44)</f>
        <v>15.009999999892898</v>
      </c>
      <c r="G43" s="72">
        <f>IF(D44=0,D43-$D$42,D43-D44)</f>
        <v>0.73999999999068677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15.028230101937188</v>
      </c>
      <c r="N43" s="36">
        <f>IF(F43=0,,ATAN(G43/F43))</f>
        <v>4.9260582317295278E-2</v>
      </c>
      <c r="O43" s="36">
        <f>ABS(DEGREES(N43))</f>
        <v>2.8224234631377922</v>
      </c>
      <c r="P43" s="37" t="str">
        <f>TEXT(INT(O43),"00")</f>
        <v>02</v>
      </c>
      <c r="Q43" s="38" t="str">
        <f>TEXT((O43-P43)*60,"00")</f>
        <v>49</v>
      </c>
      <c r="R43" s="39" t="str">
        <f>IF(L43="",IF(F43&gt;0,"S","N"),"")</f>
        <v>S</v>
      </c>
      <c r="S43" s="25" t="str">
        <f>IF(L43="",IF(INT(Q43)=60,INT(P43+1),P43),"due")</f>
        <v>02</v>
      </c>
      <c r="T43" s="38" t="str">
        <f>IF(L43="",IF(INT(Q43)=60,"00",Q43),L43)</f>
        <v>49</v>
      </c>
      <c r="U43" s="40" t="str">
        <f>IF(L43="",IF(G43&gt;0,"W","E"),"")</f>
        <v>W</v>
      </c>
      <c r="V43" s="44"/>
      <c r="W43" s="22">
        <f>IF(S43="due",90*(I43+K43),S43+T43/60)</f>
        <v>2.8166666666666664</v>
      </c>
      <c r="X43" s="22">
        <f>IF(R43="",W43,IF(R43="N",IF(U43="E",180+W43,180-W43),IF(U43="E",360-W43,W43)))</f>
        <v>2.8166666666666664</v>
      </c>
      <c r="Y43" s="22">
        <f>RADIANS(X43)</f>
        <v>4.9160107264506946E-2</v>
      </c>
      <c r="Z43" s="64"/>
      <c r="AA43" s="58">
        <f>-M43*COS(Y43)</f>
        <v>-15.010074275667089</v>
      </c>
      <c r="AB43" s="58">
        <f>-M43*SIN(Y43)</f>
        <v>-0.73849186571564485</v>
      </c>
      <c r="AC43" s="64"/>
      <c r="AD43" s="82">
        <f>$AA$40/$M$40*M43</f>
        <v>-5.8882225833880642E-4</v>
      </c>
      <c r="AE43" s="82">
        <f>$AB$40/$M$40*M43</f>
        <v>-1.1668651610733276E-4</v>
      </c>
      <c r="AF43" s="22">
        <f t="shared" si="0"/>
        <v>-15.00948545340875</v>
      </c>
      <c r="AG43" s="22">
        <f t="shared" si="0"/>
        <v>-0.73837517919953755</v>
      </c>
      <c r="AH43" s="64"/>
      <c r="AI43" s="25">
        <f>A43</f>
        <v>2</v>
      </c>
      <c r="AJ43" s="82">
        <f t="shared" si="1"/>
        <v>720820.00161709532</v>
      </c>
      <c r="AK43" s="82">
        <f t="shared" si="1"/>
        <v>461650.01888454752</v>
      </c>
      <c r="AL43" s="66"/>
      <c r="AM43" s="9" t="str">
        <f>IF(A44=0,A43&amp;" - 1",A43&amp;" - "&amp;A44)</f>
        <v>2 - 3</v>
      </c>
      <c r="AN43" s="18">
        <f>AN42+F42+F43</f>
        <v>15.250000000116415</v>
      </c>
      <c r="AO43" s="18">
        <f>AN43*G43</f>
        <v>11.284999999944121</v>
      </c>
      <c r="AP43" s="9" t="str">
        <f>D43&amp;","&amp;C43</f>
        <v>461650.05,720819.94</v>
      </c>
    </row>
    <row r="44" spans="1:44" s="46" customFormat="1">
      <c r="A44" s="20">
        <f>A43+1</f>
        <v>3</v>
      </c>
      <c r="B44" s="44"/>
      <c r="C44" s="60">
        <v>720804.93</v>
      </c>
      <c r="D44" s="60">
        <v>461649.31</v>
      </c>
      <c r="E44" s="79"/>
      <c r="F44" s="72">
        <f>IF(C45=0,C44-$C$42,C44-C45)</f>
        <v>-6.9999999948777258E-2</v>
      </c>
      <c r="G44" s="72">
        <f>IF(D45=0,D44-$D$42,D44-D45)</f>
        <v>21.669999999983702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21.670113059217908</v>
      </c>
      <c r="N44" s="22">
        <f>IF(F44=0,,ATAN(G44/F44))</f>
        <v>-1.5675660657669788</v>
      </c>
      <c r="O44" s="22">
        <f>ABS(DEGREES(N44))</f>
        <v>89.814919676374714</v>
      </c>
      <c r="P44" s="24" t="str">
        <f>TEXT(INT(O44),"00")</f>
        <v>89</v>
      </c>
      <c r="Q44" s="25" t="str">
        <f>TEXT((O44-P44)*60,"00")</f>
        <v>49</v>
      </c>
      <c r="R44" s="23" t="str">
        <f>IF(L44="",IF(F44&gt;0,"S","N"),"")</f>
        <v>N</v>
      </c>
      <c r="S44" s="25" t="str">
        <f>IF(L44="",IF(INT(Q44)=60,INT(P44+1),P44),"due")</f>
        <v>89</v>
      </c>
      <c r="T44" s="25" t="str">
        <f>IF(L44="",IF(INT(Q44)=60,"00",Q44),L44)</f>
        <v>49</v>
      </c>
      <c r="U44" s="24" t="str">
        <f>IF(L44="",IF(G44&gt;0,"W","E"),"")</f>
        <v>W</v>
      </c>
      <c r="V44" s="44"/>
      <c r="W44" s="22">
        <f>IF(S44="due",90*(I44+K44),S44+T44/60)</f>
        <v>89.816666666666663</v>
      </c>
      <c r="X44" s="22">
        <f>IF(R44="",W44,IF(R44="N",IF(U44="E",180+W44,180-W44),IF(U44="E",360-W44,W44)))</f>
        <v>90.183333333333337</v>
      </c>
      <c r="Y44" s="22">
        <f>RADIANS(X44)</f>
        <v>1.5739960970902196</v>
      </c>
      <c r="Z44" s="64"/>
      <c r="AA44" s="58">
        <f>-M44*COS(Y44)</f>
        <v>6.933926574100982E-2</v>
      </c>
      <c r="AB44" s="58">
        <f>-M44*SIN(Y44)</f>
        <v>-21.670002124261845</v>
      </c>
      <c r="AC44" s="64"/>
      <c r="AD44" s="82">
        <f>$AA$40/$M$40*M44</f>
        <v>-8.4905839366547649E-4</v>
      </c>
      <c r="AE44" s="82">
        <f>$AB$40/$M$40*M44</f>
        <v>-1.6825733831465664E-4</v>
      </c>
      <c r="AF44" s="22">
        <f>AA44-AD44</f>
        <v>7.0188324134675295E-2</v>
      </c>
      <c r="AG44" s="22">
        <f>AB44-AE44</f>
        <v>-21.669833866923529</v>
      </c>
      <c r="AH44" s="64"/>
      <c r="AI44" s="25">
        <f>A44</f>
        <v>3</v>
      </c>
      <c r="AJ44" s="82">
        <f t="shared" si="1"/>
        <v>720804.99213164195</v>
      </c>
      <c r="AK44" s="82">
        <f t="shared" si="1"/>
        <v>461649.28050936834</v>
      </c>
      <c r="AL44" s="66"/>
      <c r="AM44" s="9" t="str">
        <f>IF(A45=0,A44&amp;" - 1",A44&amp;" - "&amp;A45)</f>
        <v>3 - 4</v>
      </c>
      <c r="AN44" s="18">
        <f>AN43+F43+F44</f>
        <v>30.190000000060536</v>
      </c>
      <c r="AO44" s="18">
        <f>AN44*G44</f>
        <v>654.21730000081982</v>
      </c>
      <c r="AP44" s="9" t="str">
        <f>D44&amp;","&amp;C44</f>
        <v>461649.31,720804.93</v>
      </c>
    </row>
    <row r="45" spans="1:44" s="46" customFormat="1">
      <c r="A45" s="20">
        <f>A44+1</f>
        <v>4</v>
      </c>
      <c r="B45" s="44"/>
      <c r="C45" s="60">
        <v>720805</v>
      </c>
      <c r="D45" s="60">
        <v>461627.64</v>
      </c>
      <c r="E45" s="79"/>
      <c r="F45" s="72">
        <f>IF(C46=0,C45-$C$42,C45-C46)</f>
        <v>-15.060000000055879</v>
      </c>
      <c r="G45" s="72">
        <f>IF(D46=0,D45-$D$42,D45-D46)</f>
        <v>-0.29999999998835847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15.062987751494592</v>
      </c>
      <c r="N45" s="22">
        <f>IF(F45=0,,ATAN(G45/F45))</f>
        <v>1.9917684430457244E-2</v>
      </c>
      <c r="O45" s="22">
        <f>ABS(DEGREES(N45))</f>
        <v>1.141199255538631</v>
      </c>
      <c r="P45" s="24" t="str">
        <f>TEXT(INT(O45),"00")</f>
        <v>01</v>
      </c>
      <c r="Q45" s="25" t="str">
        <f>TEXT((O45-P45)*60,"00")</f>
        <v>08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08</v>
      </c>
      <c r="U45" s="24" t="str">
        <f>IF(L45="",IF(G45&gt;0,"W","E"),"")</f>
        <v>E</v>
      </c>
      <c r="V45" s="44"/>
      <c r="W45" s="22">
        <f>IF(S45="due",90*(I45+K45),S45+T45/60)</f>
        <v>1.1333333333333333</v>
      </c>
      <c r="X45" s="22">
        <f>IF(R45="",W45,IF(R45="N",IF(U45="E",180+W45,180-W45),IF(U45="E",360-W45,W45)))</f>
        <v>181.13333333333333</v>
      </c>
      <c r="Y45" s="22">
        <f>RADIANS(X45)</f>
        <v>3.1613730517790621</v>
      </c>
      <c r="Z45" s="64"/>
      <c r="AA45" s="58">
        <f>-M45*COS(Y45)</f>
        <v>15.06004104400634</v>
      </c>
      <c r="AB45" s="58">
        <f>-M45*SIN(Y45)</f>
        <v>0.29793246637542214</v>
      </c>
      <c r="AC45" s="64"/>
      <c r="AD45" s="82">
        <f>$AA$40/$M$40*M45</f>
        <v>-5.901841005230235E-4</v>
      </c>
      <c r="AE45" s="82">
        <f>$AB$40/$M$40*M45</f>
        <v>-1.169563914690635E-4</v>
      </c>
      <c r="AF45" s="22">
        <f>AA45-AD45</f>
        <v>15.060631228106862</v>
      </c>
      <c r="AG45" s="22">
        <f>AB45-AE45</f>
        <v>0.29804942276689123</v>
      </c>
      <c r="AH45" s="64"/>
      <c r="AI45" s="25">
        <f>A45</f>
        <v>4</v>
      </c>
      <c r="AJ45" s="82">
        <f t="shared" ref="AJ45" si="2">AJ44+AF44</f>
        <v>720805.06231996603</v>
      </c>
      <c r="AK45" s="82">
        <f t="shared" ref="AK45" si="3">AK44+AG44</f>
        <v>461627.6106755014</v>
      </c>
      <c r="AL45" s="66"/>
      <c r="AM45" s="9" t="str">
        <f>IF(A46=0,A45&amp;" - 1",A45&amp;" - "&amp;A46)</f>
        <v>4 - 1</v>
      </c>
      <c r="AN45" s="18">
        <f>AN44+F44+F45</f>
        <v>15.060000000055879</v>
      </c>
      <c r="AO45" s="18">
        <f>AN45*G45</f>
        <v>-4.5179999998414422</v>
      </c>
      <c r="AP45" s="9" t="str">
        <f>D45&amp;","&amp;C45</f>
        <v>461627.64,720805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69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71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640.44660000061936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320.22330000030968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4.9795116437528356E-3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14681.250734943033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15000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15000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73.105458979503709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-3.02585357557561E-3</v>
      </c>
      <c r="AB40" s="91">
        <f>SUM(AB42:AB65536)</f>
        <v>-3.9547119173773404E-3</v>
      </c>
      <c r="AC40" s="91"/>
      <c r="AD40" s="91">
        <f>SUM(AD42:AD65536)</f>
        <v>-3.0258535755756095E-3</v>
      </c>
      <c r="AE40" s="91">
        <f>SUM(AE42:AE65536)</f>
        <v>-3.9547119173773404E-3</v>
      </c>
      <c r="AF40" s="91">
        <f>SUM(AF42:AF65536)</f>
        <v>0</v>
      </c>
      <c r="AG40" s="91">
        <f>SUM(AG42:AG65536)</f>
        <v>9.9920072216264089E-16</v>
      </c>
      <c r="AH40" s="92"/>
      <c r="AI40" s="93">
        <v>1</v>
      </c>
      <c r="AJ40" s="92">
        <f>AJ44+AF44</f>
        <v>720745.11382203677</v>
      </c>
      <c r="AK40" s="92">
        <f>AK44+AG44</f>
        <v>461625.02005036257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468.47999999998137</v>
      </c>
      <c r="G41" s="72">
        <f>IF(D42=0,D41-$D$41,D41-D42)</f>
        <v>824.70999999996275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948.48304913684206</v>
      </c>
      <c r="N41" s="36">
        <f>IF(F41=0,,ATAN(G41/F41))</f>
        <v>1.0541976478929325</v>
      </c>
      <c r="O41" s="36">
        <f>ABS(DEGREES(N41))</f>
        <v>60.401075996883449</v>
      </c>
      <c r="P41" s="37" t="str">
        <f>TEXT(INT(O41),"00")</f>
        <v>60</v>
      </c>
      <c r="Q41" s="38" t="str">
        <f>TEXT((O41-P41)*60,"00")</f>
        <v>24</v>
      </c>
      <c r="R41" s="39" t="str">
        <f>IF(L41="",IF(F41&gt;0,"S","N"),"")</f>
        <v>S</v>
      </c>
      <c r="S41" s="25" t="str">
        <f>IF(L41="",IF(INT(Q41)=60,INT(P41+1),P41),"due")</f>
        <v>60</v>
      </c>
      <c r="T41" s="38" t="str">
        <f>IF(L41="",IF(INT(Q41)=60,"00",Q41),L41)</f>
        <v>24</v>
      </c>
      <c r="U41" s="40" t="str">
        <f>IF(L41="",IF(G41&gt;0,"W","E"),"")</f>
        <v>W</v>
      </c>
      <c r="V41" s="41"/>
      <c r="W41" s="22">
        <f>IF(S41="due",90*(I41+K41),S41+T41/60)</f>
        <v>60.4</v>
      </c>
      <c r="X41" s="22">
        <f>IF(R41="",W41,IF(R41="N",IF(U41="E",180+W41,180-W41),IF(U41="E",360-W41,W41)))</f>
        <v>60.4</v>
      </c>
      <c r="Y41" s="22">
        <f>RADIANS(X41)</f>
        <v>1.054178868204575</v>
      </c>
      <c r="Z41" s="64"/>
      <c r="AA41" s="58">
        <f>-M41*COS(Y41)</f>
        <v>-468.49548771415471</v>
      </c>
      <c r="AB41" s="58">
        <f>-M41*SIN(Y41)</f>
        <v>-824.70120194613366</v>
      </c>
      <c r="AC41" s="64"/>
      <c r="AD41" s="22">
        <v>0</v>
      </c>
      <c r="AE41" s="22">
        <v>0</v>
      </c>
      <c r="AF41" s="22">
        <f t="shared" ref="AF41:AG43" si="0">AA41-AD41</f>
        <v>-468.49548771415471</v>
      </c>
      <c r="AG41" s="22">
        <f t="shared" si="0"/>
        <v>-824.70120194613366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720760.14</v>
      </c>
      <c r="D42" s="60">
        <v>461625.51</v>
      </c>
      <c r="E42" s="79"/>
      <c r="F42" s="72">
        <f>IF(C43=0,C42-$C$42,C42-C43)</f>
        <v>7.9999999958090484E-2</v>
      </c>
      <c r="G42" s="72">
        <f>IF(D43=0,D42-$D$42,D42-D43)</f>
        <v>-21.529999999969732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21.530148629275413</v>
      </c>
      <c r="N42" s="36">
        <f>IF(F42=0,,ATAN(G42/F42))</f>
        <v>-1.5670805984260685</v>
      </c>
      <c r="O42" s="36">
        <f>ABS(DEGREES(N42))</f>
        <v>89.787104446649124</v>
      </c>
      <c r="P42" s="37" t="str">
        <f>TEXT(INT(O42),"00")</f>
        <v>89</v>
      </c>
      <c r="Q42" s="38" t="str">
        <f>TEXT((O42-P42)*60,"00")</f>
        <v>47</v>
      </c>
      <c r="R42" s="39" t="str">
        <f>IF(L42="",IF(F42&gt;0,"S","N"),"")</f>
        <v>S</v>
      </c>
      <c r="S42" s="25" t="str">
        <f>IF(L42="",IF(INT(Q42)=60,INT(P42+1),P42),"due")</f>
        <v>89</v>
      </c>
      <c r="T42" s="38" t="str">
        <f>IF(L42="",IF(INT(Q42)=60,"00",Q42),L42)</f>
        <v>47</v>
      </c>
      <c r="U42" s="40" t="str">
        <f>IF(L42="",IF(G42&gt;0,"W","E"),"")</f>
        <v>E</v>
      </c>
      <c r="V42" s="44"/>
      <c r="W42" s="22">
        <f>IF(S42="due",90*(I42+K42),S42+T42/60)</f>
        <v>89.783333333333331</v>
      </c>
      <c r="X42" s="22">
        <f>IF(R42="",W42,IF(R42="N",IF(U42="E",180+W42,180-W42),IF(U42="E",360-W42,W42)))</f>
        <v>270.2166666666667</v>
      </c>
      <c r="Y42" s="22">
        <f>RADIANS(X42)</f>
        <v>4.7161705270973444</v>
      </c>
      <c r="Z42" s="64"/>
      <c r="AA42" s="58">
        <f>-M42*COS(Y42)</f>
        <v>-8.1417068726366421E-2</v>
      </c>
      <c r="AB42" s="58">
        <f>-M42*SIN(Y42)</f>
        <v>21.529994687867667</v>
      </c>
      <c r="AC42" s="64"/>
      <c r="AD42" s="82">
        <f>$AA$40/$M$40*M42</f>
        <v>-8.9113833798420386E-4</v>
      </c>
      <c r="AE42" s="82">
        <f>$AB$40/$M$40*M42</f>
        <v>-1.1646946282215778E-3</v>
      </c>
      <c r="AF42" s="22">
        <f t="shared" si="0"/>
        <v>-8.0525930388382211E-2</v>
      </c>
      <c r="AG42" s="22">
        <f t="shared" si="0"/>
        <v>21.53115938249589</v>
      </c>
      <c r="AH42" s="63"/>
      <c r="AI42" s="38">
        <f>A42</f>
        <v>1</v>
      </c>
      <c r="AJ42" s="82">
        <f t="shared" ref="AJ42:AK44" si="1">AJ41+AF41</f>
        <v>720760.12451228581</v>
      </c>
      <c r="AK42" s="82">
        <f t="shared" si="1"/>
        <v>461625.51879805385</v>
      </c>
      <c r="AL42" s="66"/>
      <c r="AM42" s="9" t="str">
        <f>IF(A43=0,A42&amp;" - 1",A42&amp;" - "&amp;A43)</f>
        <v>1 - 2</v>
      </c>
      <c r="AN42" s="18">
        <f>F42</f>
        <v>7.9999999958090484E-2</v>
      </c>
      <c r="AO42" s="18">
        <f>AN42*G42</f>
        <v>-1.7223999990952668</v>
      </c>
      <c r="AP42" s="9" t="str">
        <f>D42&amp;","&amp;C42</f>
        <v>461625.51,720760.14</v>
      </c>
    </row>
    <row r="43" spans="1:44">
      <c r="A43" s="20">
        <f>A42+1</f>
        <v>2</v>
      </c>
      <c r="B43" s="44"/>
      <c r="C43" s="60">
        <v>720760.06</v>
      </c>
      <c r="D43" s="60">
        <v>461647.04</v>
      </c>
      <c r="E43" s="79"/>
      <c r="F43" s="72">
        <f>IF(C44=0,C43-$C$42,C43-C44)</f>
        <v>14.17000000004191</v>
      </c>
      <c r="G43" s="72">
        <f>IF(D44=0,D43-$D$42,D43-D44)</f>
        <v>-0.34000000002561137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14.174078453331813</v>
      </c>
      <c r="N43" s="36">
        <f>IF(F43=0,,ATAN(G43/F43))</f>
        <v>-2.3989751112493619E-2</v>
      </c>
      <c r="O43" s="36">
        <f>ABS(DEGREES(N43))</f>
        <v>1.3745114903151558</v>
      </c>
      <c r="P43" s="37" t="str">
        <f>TEXT(INT(O43),"00")</f>
        <v>01</v>
      </c>
      <c r="Q43" s="38" t="str">
        <f>TEXT((O43-P43)*60,"00")</f>
        <v>22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22</v>
      </c>
      <c r="U43" s="40" t="str">
        <f>IF(L43="",IF(G43&gt;0,"W","E"),"")</f>
        <v>E</v>
      </c>
      <c r="V43" s="44"/>
      <c r="W43" s="22">
        <f>IF(S43="due",90*(I43+K43),S43+T43/60)</f>
        <v>1.3666666666666667</v>
      </c>
      <c r="X43" s="22">
        <f>IF(R43="",W43,IF(R43="N",IF(U43="E",180+W43,180-W43),IF(U43="E",360-W43,W43)))</f>
        <v>358.63333333333333</v>
      </c>
      <c r="Y43" s="22">
        <f>RADIANS(X43)</f>
        <v>6.2593324740689971</v>
      </c>
      <c r="Z43" s="64"/>
      <c r="AA43" s="58">
        <f>-M43*COS(Y43)</f>
        <v>-14.170046419343185</v>
      </c>
      <c r="AB43" s="58">
        <f>-M43*SIN(Y43)</f>
        <v>0.33805986875777316</v>
      </c>
      <c r="AC43" s="64"/>
      <c r="AD43" s="82">
        <f>$AA$40/$M$40*M43</f>
        <v>-5.8666871896020532E-4</v>
      </c>
      <c r="AE43" s="82">
        <f>$AB$40/$M$40*M43</f>
        <v>-7.6676075575899815E-4</v>
      </c>
      <c r="AF43" s="22">
        <f t="shared" si="0"/>
        <v>-14.169459750624226</v>
      </c>
      <c r="AG43" s="22">
        <f t="shared" si="0"/>
        <v>0.33882662951353215</v>
      </c>
      <c r="AH43" s="64"/>
      <c r="AI43" s="25">
        <f>A43</f>
        <v>2</v>
      </c>
      <c r="AJ43" s="82">
        <f t="shared" si="1"/>
        <v>720760.04398635542</v>
      </c>
      <c r="AK43" s="82">
        <f t="shared" si="1"/>
        <v>461647.04995743633</v>
      </c>
      <c r="AL43" s="66"/>
      <c r="AM43" s="9" t="str">
        <f>IF(A44=0,A43&amp;" - 1",A43&amp;" - "&amp;A44)</f>
        <v>2 - 3</v>
      </c>
      <c r="AN43" s="18">
        <f>AN42+F42+F43</f>
        <v>14.32999999995809</v>
      </c>
      <c r="AO43" s="18">
        <f>AN43*G43</f>
        <v>-4.8722000003527617</v>
      </c>
      <c r="AP43" s="9" t="str">
        <f>D43&amp;","&amp;C43</f>
        <v>461647.04,720760.06</v>
      </c>
    </row>
    <row r="44" spans="1:44" s="46" customFormat="1">
      <c r="A44" s="20">
        <f>A43+1</f>
        <v>3</v>
      </c>
      <c r="B44" s="44"/>
      <c r="C44" s="60">
        <v>720745.89</v>
      </c>
      <c r="D44" s="60">
        <v>461647.38</v>
      </c>
      <c r="E44" s="79"/>
      <c r="F44" s="72">
        <f>IF(C45=0,C44-$C$42,C44-C45)</f>
        <v>0.76000000000931323</v>
      </c>
      <c r="G44" s="72">
        <f>IF(D45=0,D44-$D$42,D44-D45)</f>
        <v>22.369999999995343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22.382906424318666</v>
      </c>
      <c r="N44" s="22">
        <f>IF(F44=0,,ATAN(G44/F44))</f>
        <v>1.5368353167149227</v>
      </c>
      <c r="O44" s="22">
        <f>ABS(DEGREES(N44))</f>
        <v>88.054177454416248</v>
      </c>
      <c r="P44" s="24" t="str">
        <f>TEXT(INT(O44),"00")</f>
        <v>88</v>
      </c>
      <c r="Q44" s="25" t="str">
        <f>TEXT((O44-P44)*60,"00")</f>
        <v>03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03</v>
      </c>
      <c r="U44" s="24" t="str">
        <f>IF(L44="",IF(G44&gt;0,"W","E"),"")</f>
        <v>W</v>
      </c>
      <c r="V44" s="44"/>
      <c r="W44" s="22">
        <f>IF(S44="due",90*(I44+K44),S44+T44/60)</f>
        <v>88.05</v>
      </c>
      <c r="X44" s="22">
        <f>IF(R44="",W44,IF(R44="N",IF(U44="E",180+W44,180-W44),IF(U44="E",360-W44,W44)))</f>
        <v>88.05</v>
      </c>
      <c r="Y44" s="22">
        <f>RADIANS(X44)</f>
        <v>1.536762406381007</v>
      </c>
      <c r="Z44" s="64"/>
      <c r="AA44" s="58">
        <f>-M44*COS(Y44)</f>
        <v>-0.76163100215751023</v>
      </c>
      <c r="AB44" s="58">
        <f>-M44*SIN(Y44)</f>
        <v>-22.369944528683085</v>
      </c>
      <c r="AC44" s="64"/>
      <c r="AD44" s="82">
        <f>$AA$40/$M$40*M44</f>
        <v>-9.2643420041706322E-4</v>
      </c>
      <c r="AE44" s="82">
        <f>$AB$40/$M$40*M44</f>
        <v>-1.2108254023357175E-3</v>
      </c>
      <c r="AF44" s="22">
        <f>AA44-AD44</f>
        <v>-0.76070456795709318</v>
      </c>
      <c r="AG44" s="22">
        <f>AB44-AE44</f>
        <v>-22.36873370328075</v>
      </c>
      <c r="AH44" s="64"/>
      <c r="AI44" s="25">
        <f>A44</f>
        <v>3</v>
      </c>
      <c r="AJ44" s="82">
        <f t="shared" si="1"/>
        <v>720745.87452660478</v>
      </c>
      <c r="AK44" s="82">
        <f t="shared" si="1"/>
        <v>461647.38878406584</v>
      </c>
      <c r="AL44" s="66"/>
      <c r="AM44" s="9" t="str">
        <f>IF(A45=0,A44&amp;" - 1",A44&amp;" - "&amp;A45)</f>
        <v>3 - 4</v>
      </c>
      <c r="AN44" s="18">
        <f>AN43+F43+F44</f>
        <v>29.260000000009313</v>
      </c>
      <c r="AO44" s="18">
        <f>AN44*G44</f>
        <v>654.54620000007208</v>
      </c>
      <c r="AP44" s="9" t="str">
        <f>D44&amp;","&amp;C44</f>
        <v>461647.38,720745.89</v>
      </c>
    </row>
    <row r="45" spans="1:44" s="46" customFormat="1">
      <c r="A45" s="20">
        <f>A44+1</f>
        <v>4</v>
      </c>
      <c r="B45" s="44"/>
      <c r="C45" s="60">
        <v>720745.13</v>
      </c>
      <c r="D45" s="60">
        <v>461625.01</v>
      </c>
      <c r="E45" s="79"/>
      <c r="F45" s="72">
        <f>IF(C46=0,C45-$C$42,C45-C46)</f>
        <v>-15.010000000009313</v>
      </c>
      <c r="G45" s="72">
        <f>IF(D46=0,D45-$D$42,D45-D46)</f>
        <v>-0.5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15.018325472577812</v>
      </c>
      <c r="N45" s="22">
        <f>IF(F45=0,,ATAN(G45/F45))</f>
        <v>3.3298813092072249E-2</v>
      </c>
      <c r="O45" s="22">
        <f>ABS(DEGREES(N45))</f>
        <v>1.9078814529707107</v>
      </c>
      <c r="P45" s="24" t="str">
        <f>TEXT(INT(O45),"00")</f>
        <v>01</v>
      </c>
      <c r="Q45" s="25" t="str">
        <f>TEXT((O45-P45)*60,"00")</f>
        <v>54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54</v>
      </c>
      <c r="U45" s="24" t="str">
        <f>IF(L45="",IF(G45&gt;0,"W","E"),"")</f>
        <v>E</v>
      </c>
      <c r="V45" s="44"/>
      <c r="W45" s="22">
        <f>IF(S45="due",90*(I45+K45),S45+T45/60)</f>
        <v>1.9</v>
      </c>
      <c r="X45" s="22">
        <f>IF(R45="",W45,IF(R45="N",IF(U45="E",180+W45,180-W45),IF(U45="E",360-W45,W45)))</f>
        <v>181.9</v>
      </c>
      <c r="Y45" s="22">
        <f>RADIANS(X45)</f>
        <v>3.1747539093776855</v>
      </c>
      <c r="Z45" s="64"/>
      <c r="AA45" s="58">
        <f>-M45*COS(Y45)</f>
        <v>15.010068636651487</v>
      </c>
      <c r="AB45" s="58">
        <f>-M45*SIN(Y45)</f>
        <v>0.49793526014026618</v>
      </c>
      <c r="AC45" s="64"/>
      <c r="AD45" s="82">
        <f>$AA$40/$M$40*M45</f>
        <v>-6.2161231821413756E-4</v>
      </c>
      <c r="AE45" s="82">
        <f>$AB$40/$M$40*M45</f>
        <v>-8.1243113106104674E-4</v>
      </c>
      <c r="AF45" s="22">
        <f>AA45-AD45</f>
        <v>15.010690248969702</v>
      </c>
      <c r="AG45" s="22">
        <f>AB45-AE45</f>
        <v>0.49874769127132723</v>
      </c>
      <c r="AH45" s="64"/>
      <c r="AI45" s="25">
        <f>A45</f>
        <v>4</v>
      </c>
      <c r="AJ45" s="82">
        <f t="shared" ref="AJ45" si="2">AJ44+AF44</f>
        <v>720745.11382203677</v>
      </c>
      <c r="AK45" s="82">
        <f t="shared" ref="AK45" si="3">AK44+AG44</f>
        <v>461625.02005036257</v>
      </c>
      <c r="AL45" s="66"/>
      <c r="AM45" s="9" t="str">
        <f>IF(A46=0,A45&amp;" - 1",A45&amp;" - "&amp;A46)</f>
        <v>4 - 1</v>
      </c>
      <c r="AN45" s="18">
        <f>AN44+F44+F45</f>
        <v>15.010000000009313</v>
      </c>
      <c r="AO45" s="18">
        <f>AN45*G45</f>
        <v>-7.5050000000046566</v>
      </c>
      <c r="AP45" s="9" t="str">
        <f>D45&amp;","&amp;C45</f>
        <v>461625.01,720745.13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72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73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74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658.91649999798005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329.45824999899003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1.7022924333178582E-3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43462.060956065106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43000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43000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73.985137501909151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-5.4484635336415899E-5</v>
      </c>
      <c r="AB40" s="91">
        <f>SUM(AB42:AB65536)</f>
        <v>1.7014202752534402E-3</v>
      </c>
      <c r="AC40" s="91"/>
      <c r="AD40" s="91">
        <f>SUM(AD42:AD65536)</f>
        <v>-5.4484635336415899E-5</v>
      </c>
      <c r="AE40" s="91">
        <f>SUM(AE42:AE65536)</f>
        <v>1.7014202752534402E-3</v>
      </c>
      <c r="AF40" s="91">
        <f>SUM(AF42:AF65536)</f>
        <v>1.5126788710517758E-15</v>
      </c>
      <c r="AG40" s="91">
        <f>SUM(AG42:AG65536)</f>
        <v>0</v>
      </c>
      <c r="AH40" s="92"/>
      <c r="AI40" s="93">
        <v>1</v>
      </c>
      <c r="AJ40" s="92">
        <f>AJ44+AF44</f>
        <v>720760.1946673363</v>
      </c>
      <c r="AK40" s="92">
        <f>AK44+AG44</f>
        <v>461603.58930292306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468.47999999998137</v>
      </c>
      <c r="G41" s="72">
        <f>IF(D42=0,D41-$D$41,D41-D42)</f>
        <v>824.70999999996275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948.48304913684206</v>
      </c>
      <c r="N41" s="36">
        <f>IF(F41=0,,ATAN(G41/F41))</f>
        <v>1.0541976478929325</v>
      </c>
      <c r="O41" s="36">
        <f>ABS(DEGREES(N41))</f>
        <v>60.401075996883449</v>
      </c>
      <c r="P41" s="37" t="str">
        <f>TEXT(INT(O41),"00")</f>
        <v>60</v>
      </c>
      <c r="Q41" s="38" t="str">
        <f>TEXT((O41-P41)*60,"00")</f>
        <v>24</v>
      </c>
      <c r="R41" s="39" t="str">
        <f>IF(L41="",IF(F41&gt;0,"S","N"),"")</f>
        <v>S</v>
      </c>
      <c r="S41" s="25" t="str">
        <f>IF(L41="",IF(INT(Q41)=60,INT(P41+1),P41),"due")</f>
        <v>60</v>
      </c>
      <c r="T41" s="38" t="str">
        <f>IF(L41="",IF(INT(Q41)=60,"00",Q41),L41)</f>
        <v>24</v>
      </c>
      <c r="U41" s="40" t="str">
        <f>IF(L41="",IF(G41&gt;0,"W","E"),"")</f>
        <v>W</v>
      </c>
      <c r="V41" s="41"/>
      <c r="W41" s="22">
        <f>IF(S41="due",90*(I41+K41),S41+T41/60)</f>
        <v>60.4</v>
      </c>
      <c r="X41" s="22">
        <f>IF(R41="",W41,IF(R41="N",IF(U41="E",180+W41,180-W41),IF(U41="E",360-W41,W41)))</f>
        <v>60.4</v>
      </c>
      <c r="Y41" s="22">
        <f>RADIANS(X41)</f>
        <v>1.054178868204575</v>
      </c>
      <c r="Z41" s="64"/>
      <c r="AA41" s="58">
        <f>-M41*COS(Y41)</f>
        <v>-468.49548771415471</v>
      </c>
      <c r="AB41" s="58">
        <f>-M41*SIN(Y41)</f>
        <v>-824.70120194613366</v>
      </c>
      <c r="AC41" s="64"/>
      <c r="AD41" s="22">
        <v>0</v>
      </c>
      <c r="AE41" s="22">
        <v>0</v>
      </c>
      <c r="AF41" s="22">
        <f t="shared" ref="AF41:AG43" si="0">AA41-AD41</f>
        <v>-468.49548771415471</v>
      </c>
      <c r="AG41" s="22">
        <f t="shared" si="0"/>
        <v>-824.70120194613366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720760.14</v>
      </c>
      <c r="D42" s="60">
        <v>461625.51</v>
      </c>
      <c r="E42" s="79"/>
      <c r="F42" s="72">
        <f>IF(C43=0,C42-$C$42,C42-C43)</f>
        <v>15.010000000009313</v>
      </c>
      <c r="G42" s="72">
        <f>IF(D43=0,D42-$D$42,D42-D43)</f>
        <v>0.5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15.018325472577812</v>
      </c>
      <c r="N42" s="36">
        <f>IF(F42=0,,ATAN(G42/F42))</f>
        <v>3.3298813092072249E-2</v>
      </c>
      <c r="O42" s="36">
        <f>ABS(DEGREES(N42))</f>
        <v>1.9078814529707107</v>
      </c>
      <c r="P42" s="37" t="str">
        <f>TEXT(INT(O42),"00")</f>
        <v>01</v>
      </c>
      <c r="Q42" s="38" t="str">
        <f>TEXT((O42-P42)*60,"00")</f>
        <v>54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54</v>
      </c>
      <c r="U42" s="40" t="str">
        <f>IF(L42="",IF(G42&gt;0,"W","E"),"")</f>
        <v>W</v>
      </c>
      <c r="V42" s="44"/>
      <c r="W42" s="22">
        <f>IF(S42="due",90*(I42+K42),S42+T42/60)</f>
        <v>1.9</v>
      </c>
      <c r="X42" s="22">
        <f>IF(R42="",W42,IF(R42="N",IF(U42="E",180+W42,180-W42),IF(U42="E",360-W42,W42)))</f>
        <v>1.9</v>
      </c>
      <c r="Y42" s="22">
        <f>RADIANS(X42)</f>
        <v>3.3161255787892259E-2</v>
      </c>
      <c r="Z42" s="64"/>
      <c r="AA42" s="58">
        <f>-M42*COS(Y42)</f>
        <v>-15.010068636651487</v>
      </c>
      <c r="AB42" s="58">
        <f>-M42*SIN(Y42)</f>
        <v>-0.49793526014026551</v>
      </c>
      <c r="AC42" s="64"/>
      <c r="AD42" s="82">
        <f>$AA$40/$M$40*M42</f>
        <v>-1.1059896816653116E-5</v>
      </c>
      <c r="AE42" s="82">
        <f>$AB$40/$M$40*M42</f>
        <v>3.4537319686321762E-4</v>
      </c>
      <c r="AF42" s="22">
        <f t="shared" si="0"/>
        <v>-15.01005757675467</v>
      </c>
      <c r="AG42" s="22">
        <f t="shared" si="0"/>
        <v>-0.49828063333712874</v>
      </c>
      <c r="AH42" s="63"/>
      <c r="AI42" s="38">
        <f>A42</f>
        <v>1</v>
      </c>
      <c r="AJ42" s="82">
        <f t="shared" ref="AJ42:AK44" si="1">AJ41+AF41</f>
        <v>720760.12451228581</v>
      </c>
      <c r="AK42" s="82">
        <f t="shared" si="1"/>
        <v>461625.51879805385</v>
      </c>
      <c r="AL42" s="66"/>
      <c r="AM42" s="9" t="str">
        <f>IF(A43=0,A42&amp;" - 1",A42&amp;" - "&amp;A43)</f>
        <v>1 - 2</v>
      </c>
      <c r="AN42" s="18">
        <f>F42</f>
        <v>15.010000000009313</v>
      </c>
      <c r="AO42" s="18">
        <f>AN42*G42</f>
        <v>7.5050000000046566</v>
      </c>
      <c r="AP42" s="9" t="str">
        <f>D42&amp;","&amp;C42</f>
        <v>461625.51,720760.14</v>
      </c>
    </row>
    <row r="43" spans="1:44">
      <c r="A43" s="20">
        <f>A42+1</f>
        <v>2</v>
      </c>
      <c r="B43" s="44"/>
      <c r="C43" s="60">
        <v>720745.13</v>
      </c>
      <c r="D43" s="60">
        <v>461625.01</v>
      </c>
      <c r="E43" s="79"/>
      <c r="F43" s="72">
        <f>IF(C44=0,C43-$C$42,C43-C44)</f>
        <v>-0.18000000005122274</v>
      </c>
      <c r="G43" s="72">
        <f>IF(D44=0,D43-$D$42,D43-D44)</f>
        <v>22.119999999995343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22.120732356769121</v>
      </c>
      <c r="N43" s="36">
        <f>IF(F43=0,,ATAN(G43/F43))</f>
        <v>-1.5626590742116713</v>
      </c>
      <c r="O43" s="36">
        <f>ABS(DEGREES(N43))</f>
        <v>89.533769770149263</v>
      </c>
      <c r="P43" s="37" t="str">
        <f>TEXT(INT(O43),"00")</f>
        <v>89</v>
      </c>
      <c r="Q43" s="38" t="str">
        <f>TEXT((O43-P43)*60,"00")</f>
        <v>32</v>
      </c>
      <c r="R43" s="39" t="str">
        <f>IF(L43="",IF(F43&gt;0,"S","N"),"")</f>
        <v>N</v>
      </c>
      <c r="S43" s="25" t="str">
        <f>IF(L43="",IF(INT(Q43)=60,INT(P43+1),P43),"due")</f>
        <v>89</v>
      </c>
      <c r="T43" s="38" t="str">
        <f>IF(L43="",IF(INT(Q43)=60,"00",Q43),L43)</f>
        <v>32</v>
      </c>
      <c r="U43" s="40" t="str">
        <f>IF(L43="",IF(G43&gt;0,"W","E"),"")</f>
        <v>W</v>
      </c>
      <c r="V43" s="44"/>
      <c r="W43" s="22">
        <f>IF(S43="due",90*(I43+K43),S43+T43/60)</f>
        <v>89.533333333333331</v>
      </c>
      <c r="X43" s="22">
        <f>IF(R43="",W43,IF(R43="N",IF(U43="E",180+W43,180-W43),IF(U43="E",360-W43,W43)))</f>
        <v>90.466666666666669</v>
      </c>
      <c r="Y43" s="22">
        <f>RADIANS(X43)</f>
        <v>1.5789411966375368</v>
      </c>
      <c r="Z43" s="64"/>
      <c r="AA43" s="58">
        <f>-M43*COS(Y43)</f>
        <v>0.18016849382425532</v>
      </c>
      <c r="AB43" s="58">
        <f>-M43*SIN(Y43)</f>
        <v>-22.119998628246915</v>
      </c>
      <c r="AC43" s="64"/>
      <c r="AD43" s="82">
        <f>$AA$40/$M$40*M43</f>
        <v>-1.6290299329401406E-5</v>
      </c>
      <c r="AE43" s="82">
        <f>$AB$40/$M$40*M43</f>
        <v>5.087057185544948E-4</v>
      </c>
      <c r="AF43" s="22">
        <f t="shared" si="0"/>
        <v>0.18018478412358471</v>
      </c>
      <c r="AG43" s="22">
        <f t="shared" si="0"/>
        <v>-22.12050733396547</v>
      </c>
      <c r="AH43" s="64"/>
      <c r="AI43" s="25">
        <f>A43</f>
        <v>2</v>
      </c>
      <c r="AJ43" s="82">
        <f t="shared" si="1"/>
        <v>720745.11445470911</v>
      </c>
      <c r="AK43" s="82">
        <f t="shared" si="1"/>
        <v>461625.02051742049</v>
      </c>
      <c r="AL43" s="66"/>
      <c r="AM43" s="9" t="str">
        <f>IF(A44=0,A43&amp;" - 1",A43&amp;" - "&amp;A44)</f>
        <v>2 - 3</v>
      </c>
      <c r="AN43" s="18">
        <f>AN42+F42+F43</f>
        <v>29.839999999967404</v>
      </c>
      <c r="AO43" s="18">
        <f>AN43*G43</f>
        <v>660.06079999914004</v>
      </c>
      <c r="AP43" s="9" t="str">
        <f>D43&amp;","&amp;C43</f>
        <v>461625.01,720745.13</v>
      </c>
    </row>
    <row r="44" spans="1:44" s="46" customFormat="1">
      <c r="A44" s="20">
        <f>A43+1</f>
        <v>3</v>
      </c>
      <c r="B44" s="44"/>
      <c r="C44" s="60">
        <v>720745.31</v>
      </c>
      <c r="D44" s="60">
        <v>461602.89</v>
      </c>
      <c r="E44" s="79"/>
      <c r="F44" s="72">
        <f>IF(C45=0,C44-$C$42,C44-C45)</f>
        <v>-14.899999999906868</v>
      </c>
      <c r="G44" s="72">
        <f>IF(D45=0,D44-$D$42,D44-D45)</f>
        <v>-0.69000000000232831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14.915967953747684</v>
      </c>
      <c r="N44" s="22">
        <f>IF(F44=0,,ATAN(G44/F44))</f>
        <v>4.6275664371906763E-2</v>
      </c>
      <c r="O44" s="22">
        <f>ABS(DEGREES(N44))</f>
        <v>2.6514002626741693</v>
      </c>
      <c r="P44" s="24" t="str">
        <f>TEXT(INT(O44),"00")</f>
        <v>02</v>
      </c>
      <c r="Q44" s="25" t="str">
        <f>TEXT((O44-P44)*60,"00")</f>
        <v>39</v>
      </c>
      <c r="R44" s="23" t="str">
        <f>IF(L44="",IF(F44&gt;0,"S","N"),"")</f>
        <v>N</v>
      </c>
      <c r="S44" s="25" t="str">
        <f>IF(L44="",IF(INT(Q44)=60,INT(P44+1),P44),"due")</f>
        <v>02</v>
      </c>
      <c r="T44" s="25" t="str">
        <f>IF(L44="",IF(INT(Q44)=60,"00",Q44),L44)</f>
        <v>39</v>
      </c>
      <c r="U44" s="24" t="str">
        <f>IF(L44="",IF(G44&gt;0,"W","E"),"")</f>
        <v>E</v>
      </c>
      <c r="V44" s="44"/>
      <c r="W44" s="22">
        <f>IF(S44="due",90*(I44+K44),S44+T44/60)</f>
        <v>2.65</v>
      </c>
      <c r="X44" s="22">
        <f>IF(R44="",W44,IF(R44="N",IF(U44="E",180+W44,180-W44),IF(U44="E",360-W44,W44)))</f>
        <v>182.65</v>
      </c>
      <c r="Y44" s="22">
        <f>RADIANS(X44)</f>
        <v>3.1878438787676431</v>
      </c>
      <c r="Z44" s="64"/>
      <c r="AA44" s="58">
        <f>-M44*COS(Y44)</f>
        <v>14.900016858501072</v>
      </c>
      <c r="AB44" s="58">
        <f>-M44*SIN(Y44)</f>
        <v>0.68963585580485909</v>
      </c>
      <c r="AC44" s="64"/>
      <c r="AD44" s="82">
        <f>$AA$40/$M$40*M44</f>
        <v>-1.0984518000370508E-5</v>
      </c>
      <c r="AE44" s="82">
        <f>$AB$40/$M$40*M44</f>
        <v>3.4301930304423642E-4</v>
      </c>
      <c r="AF44" s="22">
        <f>AA44-AD44</f>
        <v>14.900027843019073</v>
      </c>
      <c r="AG44" s="22">
        <f>AB44-AE44</f>
        <v>0.68929283650181483</v>
      </c>
      <c r="AH44" s="64"/>
      <c r="AI44" s="25">
        <f>A44</f>
        <v>3</v>
      </c>
      <c r="AJ44" s="82">
        <f t="shared" si="1"/>
        <v>720745.29463949322</v>
      </c>
      <c r="AK44" s="82">
        <f t="shared" si="1"/>
        <v>461602.90001008654</v>
      </c>
      <c r="AL44" s="66"/>
      <c r="AM44" s="9" t="str">
        <f>IF(A45=0,A44&amp;" - 1",A44&amp;" - "&amp;A45)</f>
        <v>3 - 4</v>
      </c>
      <c r="AN44" s="18">
        <f>AN43+F43+F44</f>
        <v>14.760000000009313</v>
      </c>
      <c r="AO44" s="18">
        <f>AN44*G44</f>
        <v>-10.184400000040792</v>
      </c>
      <c r="AP44" s="9" t="str">
        <f>D44&amp;","&amp;C44</f>
        <v>461602.89,720745.31</v>
      </c>
    </row>
    <row r="45" spans="1:44" s="46" customFormat="1">
      <c r="A45" s="20">
        <f>A44+1</f>
        <v>4</v>
      </c>
      <c r="B45" s="44"/>
      <c r="C45" s="60">
        <v>720760.21</v>
      </c>
      <c r="D45" s="60">
        <v>461603.58</v>
      </c>
      <c r="E45" s="79"/>
      <c r="F45" s="72">
        <f>IF(C46=0,C45-$C$42,C45-C46)</f>
        <v>6.9999999948777258E-2</v>
      </c>
      <c r="G45" s="72">
        <f>IF(D46=0,D45-$D$42,D45-D46)</f>
        <v>-21.929999999993015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21.930111718814533</v>
      </c>
      <c r="N45" s="22">
        <f>IF(F45=0,,ATAN(G45/F45))</f>
        <v>-1.5676043631736518</v>
      </c>
      <c r="O45" s="22">
        <f>ABS(DEGREES(N45))</f>
        <v>89.817113956143388</v>
      </c>
      <c r="P45" s="24" t="str">
        <f>TEXT(INT(O45),"00")</f>
        <v>89</v>
      </c>
      <c r="Q45" s="25" t="str">
        <f>TEXT((O45-P45)*60,"00")</f>
        <v>49</v>
      </c>
      <c r="R45" s="23" t="str">
        <f>IF(L45="",IF(F45&gt;0,"S","N"),"")</f>
        <v>S</v>
      </c>
      <c r="S45" s="25" t="str">
        <f>IF(L45="",IF(INT(Q45)=60,INT(P45+1),P45),"due")</f>
        <v>89</v>
      </c>
      <c r="T45" s="25" t="str">
        <f>IF(L45="",IF(INT(Q45)=60,"00",Q45),L45)</f>
        <v>49</v>
      </c>
      <c r="U45" s="24" t="str">
        <f>IF(L45="",IF(G45&gt;0,"W","E"),"")</f>
        <v>E</v>
      </c>
      <c r="V45" s="44"/>
      <c r="W45" s="22">
        <f>IF(S45="due",90*(I45+K45),S45+T45/60)</f>
        <v>89.816666666666663</v>
      </c>
      <c r="X45" s="22">
        <f>IF(R45="",W45,IF(R45="N",IF(U45="E",180+W45,180-W45),IF(U45="E",360-W45,W45)))</f>
        <v>270.18333333333334</v>
      </c>
      <c r="Y45" s="22">
        <f>RADIANS(X45)</f>
        <v>4.7155887506800127</v>
      </c>
      <c r="Z45" s="64"/>
      <c r="AA45" s="58">
        <f>-M45*COS(Y45)</f>
        <v>-7.0171200309175341E-2</v>
      </c>
      <c r="AB45" s="58">
        <f>-M45*SIN(Y45)</f>
        <v>21.929999452857576</v>
      </c>
      <c r="AC45" s="64"/>
      <c r="AD45" s="82">
        <f>$AA$40/$M$40*M45</f>
        <v>-1.6149921189990869E-5</v>
      </c>
      <c r="AE45" s="82">
        <f>$AB$40/$M$40*M45</f>
        <v>5.043220567914913E-4</v>
      </c>
      <c r="AF45" s="22">
        <f>AA45-AD45</f>
        <v>-7.0155050387985349E-2</v>
      </c>
      <c r="AG45" s="22">
        <f>AB45-AE45</f>
        <v>21.929495130800785</v>
      </c>
      <c r="AH45" s="64"/>
      <c r="AI45" s="25">
        <f>A45</f>
        <v>4</v>
      </c>
      <c r="AJ45" s="82">
        <f t="shared" ref="AJ45" si="2">AJ44+AF44</f>
        <v>720760.1946673363</v>
      </c>
      <c r="AK45" s="82">
        <f t="shared" ref="AK45" si="3">AK44+AG44</f>
        <v>461603.58930292306</v>
      </c>
      <c r="AL45" s="66"/>
      <c r="AM45" s="9" t="str">
        <f>IF(A46=0,A45&amp;" - 1",A45&amp;" - "&amp;A46)</f>
        <v>4 - 1</v>
      </c>
      <c r="AN45" s="18">
        <f>AN44+F44+F45</f>
        <v>-6.9999999948777258E-2</v>
      </c>
      <c r="AO45" s="18">
        <f>AN45*G45</f>
        <v>1.5350999988761964</v>
      </c>
      <c r="AP45" s="9" t="str">
        <f>D45&amp;","&amp;C45</f>
        <v>461603.58,720760.21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75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76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77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78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654.69699999874535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327.34849999937268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2.154300321017487E-3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34160.856448305625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34000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34000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73.592744012817093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1.0340975287643772E-3</v>
      </c>
      <c r="AB40" s="91">
        <f>SUM(AB42:AB65536)</f>
        <v>1.8898815238367339E-3</v>
      </c>
      <c r="AC40" s="91"/>
      <c r="AD40" s="91">
        <f>SUM(AD42:AD65536)</f>
        <v>1.0340975287643774E-3</v>
      </c>
      <c r="AE40" s="91">
        <f>SUM(AE42:AE65536)</f>
        <v>1.8898815238367343E-3</v>
      </c>
      <c r="AF40" s="91">
        <f>SUM(AF42:AF65536)</f>
        <v>0</v>
      </c>
      <c r="AG40" s="91">
        <f>SUM(AG42:AG65536)</f>
        <v>2.886579864025407E-15</v>
      </c>
      <c r="AH40" s="92"/>
      <c r="AI40" s="93">
        <v>1</v>
      </c>
      <c r="AJ40" s="92">
        <f>AJ44+AF44</f>
        <v>720775.32477772783</v>
      </c>
      <c r="AK40" s="92">
        <f>AK44+AG44</f>
        <v>461625.91721589287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468.47999999998137</v>
      </c>
      <c r="G41" s="72">
        <f>IF(D42=0,D41-$D$41,D41-D42)</f>
        <v>824.70999999996275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948.48304913684206</v>
      </c>
      <c r="N41" s="36">
        <f>IF(F41=0,,ATAN(G41/F41))</f>
        <v>1.0541976478929325</v>
      </c>
      <c r="O41" s="36">
        <f>ABS(DEGREES(N41))</f>
        <v>60.401075996883449</v>
      </c>
      <c r="P41" s="37" t="str">
        <f>TEXT(INT(O41),"00")</f>
        <v>60</v>
      </c>
      <c r="Q41" s="38" t="str">
        <f>TEXT((O41-P41)*60,"00")</f>
        <v>24</v>
      </c>
      <c r="R41" s="39" t="str">
        <f>IF(L41="",IF(F41&gt;0,"S","N"),"")</f>
        <v>S</v>
      </c>
      <c r="S41" s="25" t="str">
        <f>IF(L41="",IF(INT(Q41)=60,INT(P41+1),P41),"due")</f>
        <v>60</v>
      </c>
      <c r="T41" s="38" t="str">
        <f>IF(L41="",IF(INT(Q41)=60,"00",Q41),L41)</f>
        <v>24</v>
      </c>
      <c r="U41" s="40" t="str">
        <f>IF(L41="",IF(G41&gt;0,"W","E"),"")</f>
        <v>W</v>
      </c>
      <c r="V41" s="41"/>
      <c r="W41" s="22">
        <f>IF(S41="due",90*(I41+K41),S41+T41/60)</f>
        <v>60.4</v>
      </c>
      <c r="X41" s="22">
        <f>IF(R41="",W41,IF(R41="N",IF(U41="E",180+W41,180-W41),IF(U41="E",360-W41,W41)))</f>
        <v>60.4</v>
      </c>
      <c r="Y41" s="22">
        <f>RADIANS(X41)</f>
        <v>1.054178868204575</v>
      </c>
      <c r="Z41" s="64"/>
      <c r="AA41" s="58">
        <f>-M41*COS(Y41)</f>
        <v>-468.49548771415471</v>
      </c>
      <c r="AB41" s="58">
        <f>-M41*SIN(Y41)</f>
        <v>-824.70120194613366</v>
      </c>
      <c r="AC41" s="64"/>
      <c r="AD41" s="22">
        <v>0</v>
      </c>
      <c r="AE41" s="22">
        <v>0</v>
      </c>
      <c r="AF41" s="22">
        <f t="shared" ref="AF41:AG43" si="0">AA41-AD41</f>
        <v>-468.49548771415471</v>
      </c>
      <c r="AG41" s="22">
        <f t="shared" si="0"/>
        <v>-824.70120194613366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720760.14</v>
      </c>
      <c r="D42" s="60">
        <v>461625.51</v>
      </c>
      <c r="E42" s="79"/>
      <c r="F42" s="72">
        <f>IF(C43=0,C42-$C$42,C42-C43)</f>
        <v>-6.9999999948777258E-2</v>
      </c>
      <c r="G42" s="72">
        <f>IF(D43=0,D42-$D$42,D42-D43)</f>
        <v>21.929999999993015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21.930111718814533</v>
      </c>
      <c r="N42" s="36">
        <f>IF(F42=0,,ATAN(G42/F42))</f>
        <v>-1.5676043631736518</v>
      </c>
      <c r="O42" s="36">
        <f>ABS(DEGREES(N42))</f>
        <v>89.817113956143388</v>
      </c>
      <c r="P42" s="37" t="str">
        <f>TEXT(INT(O42),"00")</f>
        <v>89</v>
      </c>
      <c r="Q42" s="38" t="str">
        <f>TEXT((O42-P42)*60,"00")</f>
        <v>49</v>
      </c>
      <c r="R42" s="39" t="str">
        <f>IF(L42="",IF(F42&gt;0,"S","N"),"")</f>
        <v>N</v>
      </c>
      <c r="S42" s="25" t="str">
        <f>IF(L42="",IF(INT(Q42)=60,INT(P42+1),P42),"due")</f>
        <v>89</v>
      </c>
      <c r="T42" s="38" t="str">
        <f>IF(L42="",IF(INT(Q42)=60,"00",Q42),L42)</f>
        <v>49</v>
      </c>
      <c r="U42" s="40" t="str">
        <f>IF(L42="",IF(G42&gt;0,"W","E"),"")</f>
        <v>W</v>
      </c>
      <c r="V42" s="44"/>
      <c r="W42" s="22">
        <f>IF(S42="due",90*(I42+K42),S42+T42/60)</f>
        <v>89.816666666666663</v>
      </c>
      <c r="X42" s="22">
        <f>IF(R42="",W42,IF(R42="N",IF(U42="E",180+W42,180-W42),IF(U42="E",360-W42,W42)))</f>
        <v>90.183333333333337</v>
      </c>
      <c r="Y42" s="22">
        <f>RADIANS(X42)</f>
        <v>1.5739960970902196</v>
      </c>
      <c r="Z42" s="64"/>
      <c r="AA42" s="58">
        <f>-M42*COS(Y42)</f>
        <v>7.0171200309178033E-2</v>
      </c>
      <c r="AB42" s="58">
        <f>-M42*SIN(Y42)</f>
        <v>-21.929999452857576</v>
      </c>
      <c r="AC42" s="64"/>
      <c r="AD42" s="82">
        <f>$AA$40/$M$40*M42</f>
        <v>3.0815367245992599E-4</v>
      </c>
      <c r="AE42" s="82">
        <f>$AB$40/$M$40*M42</f>
        <v>5.6317118635832916E-4</v>
      </c>
      <c r="AF42" s="22">
        <f t="shared" si="0"/>
        <v>6.9863046636718107E-2</v>
      </c>
      <c r="AG42" s="22">
        <f t="shared" si="0"/>
        <v>-21.930562624043933</v>
      </c>
      <c r="AH42" s="63"/>
      <c r="AI42" s="38">
        <f>A42</f>
        <v>1</v>
      </c>
      <c r="AJ42" s="82">
        <f t="shared" ref="AJ42:AK44" si="1">AJ41+AF41</f>
        <v>720760.12451228581</v>
      </c>
      <c r="AK42" s="82">
        <f t="shared" si="1"/>
        <v>461625.51879805385</v>
      </c>
      <c r="AL42" s="66"/>
      <c r="AM42" s="9" t="str">
        <f>IF(A43=0,A42&amp;" - 1",A42&amp;" - "&amp;A43)</f>
        <v>1 - 2</v>
      </c>
      <c r="AN42" s="18">
        <f>F42</f>
        <v>-6.9999999948777258E-2</v>
      </c>
      <c r="AO42" s="18">
        <f>AN42*G42</f>
        <v>-1.5350999988761964</v>
      </c>
      <c r="AP42" s="9" t="str">
        <f>D42&amp;","&amp;C42</f>
        <v>461625.51,720760.14</v>
      </c>
    </row>
    <row r="43" spans="1:44">
      <c r="A43" s="20">
        <f>A42+1</f>
        <v>2</v>
      </c>
      <c r="B43" s="44"/>
      <c r="C43" s="60">
        <v>720760.21</v>
      </c>
      <c r="D43" s="60">
        <v>461603.58</v>
      </c>
      <c r="E43" s="79"/>
      <c r="F43" s="72">
        <f>IF(C44=0,C43-$C$42,C43-C44)</f>
        <v>-15</v>
      </c>
      <c r="G43" s="72">
        <f>IF(D44=0,D43-$D$42,D43-D44)</f>
        <v>-0.8999999999650754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15.02697574363974</v>
      </c>
      <c r="N43" s="36">
        <f>IF(F43=0,,ATAN(G43/F43))</f>
        <v>5.9928155118887931E-2</v>
      </c>
      <c r="O43" s="36">
        <f>ABS(DEGREES(N43))</f>
        <v>3.4336303623175985</v>
      </c>
      <c r="P43" s="37" t="str">
        <f>TEXT(INT(O43),"00")</f>
        <v>03</v>
      </c>
      <c r="Q43" s="38" t="str">
        <f>TEXT((O43-P43)*60,"00")</f>
        <v>26</v>
      </c>
      <c r="R43" s="39" t="str">
        <f>IF(L43="",IF(F43&gt;0,"S","N"),"")</f>
        <v>N</v>
      </c>
      <c r="S43" s="25" t="str">
        <f>IF(L43="",IF(INT(Q43)=60,INT(P43+1),P43),"due")</f>
        <v>03</v>
      </c>
      <c r="T43" s="38" t="str">
        <f>IF(L43="",IF(INT(Q43)=60,"00",Q43),L43)</f>
        <v>26</v>
      </c>
      <c r="U43" s="40" t="str">
        <f>IF(L43="",IF(G43&gt;0,"W","E"),"")</f>
        <v>E</v>
      </c>
      <c r="V43" s="44"/>
      <c r="W43" s="22">
        <f>IF(S43="due",90*(I43+K43),S43+T43/60)</f>
        <v>3.4333333333333336</v>
      </c>
      <c r="X43" s="22">
        <f>IF(R43="",W43,IF(R43="N",IF(U43="E",180+W43,180-W43),IF(U43="E",360-W43,W43)))</f>
        <v>183.43333333333334</v>
      </c>
      <c r="Y43" s="22">
        <f>RADIANS(X43)</f>
        <v>3.2015156245749319</v>
      </c>
      <c r="Z43" s="64"/>
      <c r="AA43" s="58">
        <f>-M43*COS(Y43)</f>
        <v>15.000004665518809</v>
      </c>
      <c r="AB43" s="58">
        <f>-M43*SIN(Y43)</f>
        <v>0.89992223794674253</v>
      </c>
      <c r="AC43" s="64"/>
      <c r="AD43" s="82">
        <f>$AA$40/$M$40*M43</f>
        <v>2.1115340499592899E-4</v>
      </c>
      <c r="AE43" s="82">
        <f>$AB$40/$M$40*M43</f>
        <v>3.8589679183726914E-4</v>
      </c>
      <c r="AF43" s="22">
        <f t="shared" si="0"/>
        <v>14.999793512113813</v>
      </c>
      <c r="AG43" s="22">
        <f t="shared" si="0"/>
        <v>0.89953634115490522</v>
      </c>
      <c r="AH43" s="64"/>
      <c r="AI43" s="25">
        <f>A43</f>
        <v>2</v>
      </c>
      <c r="AJ43" s="82">
        <f t="shared" si="1"/>
        <v>720760.19437533244</v>
      </c>
      <c r="AK43" s="82">
        <f t="shared" si="1"/>
        <v>461603.58823542978</v>
      </c>
      <c r="AL43" s="66"/>
      <c r="AM43" s="9" t="str">
        <f>IF(A44=0,A43&amp;" - 1",A43&amp;" - "&amp;A44)</f>
        <v>2 - 3</v>
      </c>
      <c r="AN43" s="18">
        <f>AN42+F42+F43</f>
        <v>-15.139999999897555</v>
      </c>
      <c r="AO43" s="18">
        <f>AN43*G43</f>
        <v>13.62599999937904</v>
      </c>
      <c r="AP43" s="9" t="str">
        <f>D43&amp;","&amp;C43</f>
        <v>461603.58,720760.21</v>
      </c>
    </row>
    <row r="44" spans="1:44" s="46" customFormat="1">
      <c r="A44" s="20">
        <f>A43+1</f>
        <v>3</v>
      </c>
      <c r="B44" s="44"/>
      <c r="C44" s="60">
        <v>720775.21</v>
      </c>
      <c r="D44" s="60">
        <v>461604.48</v>
      </c>
      <c r="E44" s="79"/>
      <c r="F44" s="72">
        <f>IF(C45=0,C44-$C$42,C44-C45)</f>
        <v>-0.13000000000465661</v>
      </c>
      <c r="G44" s="72">
        <f>IF(D45=0,D44-$D$42,D44-D45)</f>
        <v>-21.429999999993015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21.430394303411727</v>
      </c>
      <c r="N44" s="22">
        <f>IF(F44=0,,ATAN(G44/F44))</f>
        <v>1.5647301389557331</v>
      </c>
      <c r="O44" s="22">
        <f>ABS(DEGREES(N44))</f>
        <v>89.652433039082354</v>
      </c>
      <c r="P44" s="24" t="str">
        <f>TEXT(INT(O44),"00")</f>
        <v>89</v>
      </c>
      <c r="Q44" s="25" t="str">
        <f>TEXT((O44-P44)*60,"00")</f>
        <v>39</v>
      </c>
      <c r="R44" s="23" t="str">
        <f>IF(L44="",IF(F44&gt;0,"S","N"),"")</f>
        <v>N</v>
      </c>
      <c r="S44" s="25" t="str">
        <f>IF(L44="",IF(INT(Q44)=60,INT(P44+1),P44),"due")</f>
        <v>89</v>
      </c>
      <c r="T44" s="25" t="str">
        <f>IF(L44="",IF(INT(Q44)=60,"00",Q44),L44)</f>
        <v>39</v>
      </c>
      <c r="U44" s="24" t="str">
        <f>IF(L44="",IF(G44&gt;0,"W","E"),"")</f>
        <v>E</v>
      </c>
      <c r="V44" s="44"/>
      <c r="W44" s="22">
        <f>IF(S44="due",90*(I44+K44),S44+T44/60)</f>
        <v>89.65</v>
      </c>
      <c r="X44" s="22">
        <f>IF(R44="",W44,IF(R44="N",IF(U44="E",180+W44,180-W44),IF(U44="E",360-W44,W44)))</f>
        <v>269.64999999999998</v>
      </c>
      <c r="Y44" s="22">
        <f>RADIANS(X44)</f>
        <v>4.706280328002709</v>
      </c>
      <c r="Z44" s="64"/>
      <c r="AA44" s="58">
        <f>-M44*COS(Y44)</f>
        <v>0.13091001503974728</v>
      </c>
      <c r="AB44" s="58">
        <f>-M44*SIN(Y44)</f>
        <v>21.429994460280763</v>
      </c>
      <c r="AC44" s="64"/>
      <c r="AD44" s="82">
        <f>$AA$40/$M$40*M44</f>
        <v>3.0113183149883122E-4</v>
      </c>
      <c r="AE44" s="82">
        <f>$AB$40/$M$40*M44</f>
        <v>5.5033830829164464E-4</v>
      </c>
      <c r="AF44" s="22">
        <f>AA44-AD44</f>
        <v>0.13060888320824846</v>
      </c>
      <c r="AG44" s="22">
        <f>AB44-AE44</f>
        <v>21.429444121972473</v>
      </c>
      <c r="AH44" s="64"/>
      <c r="AI44" s="25">
        <f>A44</f>
        <v>3</v>
      </c>
      <c r="AJ44" s="82">
        <f t="shared" si="1"/>
        <v>720775.19416884461</v>
      </c>
      <c r="AK44" s="82">
        <f t="shared" si="1"/>
        <v>461604.48777177092</v>
      </c>
      <c r="AL44" s="66"/>
      <c r="AM44" s="9" t="str">
        <f>IF(A45=0,A44&amp;" - 1",A44&amp;" - "&amp;A45)</f>
        <v>3 - 4</v>
      </c>
      <c r="AN44" s="18">
        <f>AN43+F43+F44</f>
        <v>-30.269999999902211</v>
      </c>
      <c r="AO44" s="18">
        <f>AN44*G44</f>
        <v>648.68609999769296</v>
      </c>
      <c r="AP44" s="9" t="str">
        <f>D44&amp;","&amp;C44</f>
        <v>461604.48,720775.21</v>
      </c>
    </row>
    <row r="45" spans="1:44" s="46" customFormat="1">
      <c r="A45" s="20">
        <f>A44+1</f>
        <v>4</v>
      </c>
      <c r="B45" s="44"/>
      <c r="C45" s="60">
        <v>720775.34</v>
      </c>
      <c r="D45" s="60">
        <v>461625.91</v>
      </c>
      <c r="E45" s="79"/>
      <c r="F45" s="72">
        <f>IF(C46=0,C45-$C$42,C45-C46)</f>
        <v>15.199999999953434</v>
      </c>
      <c r="G45" s="72">
        <f>IF(D46=0,D45-$D$42,D45-D46)</f>
        <v>0.3999999999650754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15.205262246951101</v>
      </c>
      <c r="N45" s="22">
        <f>IF(F45=0,,ATAN(G45/F45))</f>
        <v>2.6309717250706674E-2</v>
      </c>
      <c r="O45" s="22">
        <f>ABS(DEGREES(N45))</f>
        <v>1.507435758648028</v>
      </c>
      <c r="P45" s="24" t="str">
        <f>TEXT(INT(O45),"00")</f>
        <v>01</v>
      </c>
      <c r="Q45" s="25" t="str">
        <f>TEXT((O45-P45)*60,"00")</f>
        <v>30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30</v>
      </c>
      <c r="U45" s="24" t="str">
        <f>IF(L45="",IF(G45&gt;0,"W","E"),"")</f>
        <v>W</v>
      </c>
      <c r="V45" s="44"/>
      <c r="W45" s="22">
        <f>IF(S45="due",90*(I45+K45),S45+T45/60)</f>
        <v>1.5</v>
      </c>
      <c r="X45" s="22">
        <f>IF(R45="",W45,IF(R45="N",IF(U45="E",180+W45,180-W45),IF(U45="E",360-W45,W45)))</f>
        <v>1.5</v>
      </c>
      <c r="Y45" s="22">
        <f>RADIANS(X45)</f>
        <v>2.6179938779914945E-2</v>
      </c>
      <c r="Z45" s="64"/>
      <c r="AA45" s="58">
        <f>-M45*COS(Y45)</f>
        <v>-15.200051783338969</v>
      </c>
      <c r="AB45" s="58">
        <f>-M45*SIN(Y45)</f>
        <v>-0.39802736384609416</v>
      </c>
      <c r="AC45" s="64"/>
      <c r="AD45" s="82">
        <f>$AA$40/$M$40*M45</f>
        <v>2.1365861980969121E-4</v>
      </c>
      <c r="AE45" s="82">
        <f>$AB$40/$M$40*M45</f>
        <v>3.9047523734949129E-4</v>
      </c>
      <c r="AF45" s="22">
        <f>AA45-AD45</f>
        <v>-15.200265441958779</v>
      </c>
      <c r="AG45" s="22">
        <f>AB45-AE45</f>
        <v>-0.39841783908344364</v>
      </c>
      <c r="AH45" s="64"/>
      <c r="AI45" s="25">
        <f>A45</f>
        <v>4</v>
      </c>
      <c r="AJ45" s="82">
        <f t="shared" ref="AJ45" si="2">AJ44+AF44</f>
        <v>720775.32477772783</v>
      </c>
      <c r="AK45" s="82">
        <f t="shared" ref="AK45" si="3">AK44+AG44</f>
        <v>461625.91721589287</v>
      </c>
      <c r="AL45" s="66"/>
      <c r="AM45" s="9" t="str">
        <f>IF(A46=0,A45&amp;" - 1",A45&amp;" - "&amp;A46)</f>
        <v>4 - 1</v>
      </c>
      <c r="AN45" s="18">
        <f>AN44+F44+F45</f>
        <v>-15.199999999953434</v>
      </c>
      <c r="AO45" s="18">
        <f>AN45*G45</f>
        <v>-6.0799999994505196</v>
      </c>
      <c r="AP45" s="9" t="str">
        <f>D45&amp;","&amp;C45</f>
        <v>461625.91,720775.34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81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652.92839999839748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326.46419999919874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3.0672900175551204E-3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23969.314548214512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24000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24000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73.520839241377089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1.4853019479419971E-3</v>
      </c>
      <c r="AB40" s="91">
        <f>SUM(AB42:AB65536)</f>
        <v>-2.6836814593451663E-3</v>
      </c>
      <c r="AC40" s="91"/>
      <c r="AD40" s="91">
        <f>SUM(AD42:AD65536)</f>
        <v>1.4853019479419973E-3</v>
      </c>
      <c r="AE40" s="91">
        <f>SUM(AE42:AE65536)</f>
        <v>-2.6836814593451663E-3</v>
      </c>
      <c r="AF40" s="91">
        <f>SUM(AF42:AF65536)</f>
        <v>3.7470027081099033E-16</v>
      </c>
      <c r="AG40" s="91">
        <f>SUM(AG42:AG65536)</f>
        <v>0</v>
      </c>
      <c r="AH40" s="92"/>
      <c r="AI40" s="93">
        <v>1</v>
      </c>
      <c r="AJ40" s="92">
        <f>AJ44+AF44</f>
        <v>720760.04353017907</v>
      </c>
      <c r="AK40" s="92">
        <f>AK44+AG44</f>
        <v>461647.04800684127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468.47999999998137</v>
      </c>
      <c r="G41" s="72">
        <f>IF(D42=0,D41-$D$41,D41-D42)</f>
        <v>824.70999999996275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948.48304913684206</v>
      </c>
      <c r="N41" s="36">
        <f>IF(F41=0,,ATAN(G41/F41))</f>
        <v>1.0541976478929325</v>
      </c>
      <c r="O41" s="36">
        <f>ABS(DEGREES(N41))</f>
        <v>60.401075996883449</v>
      </c>
      <c r="P41" s="37" t="str">
        <f>TEXT(INT(O41),"00")</f>
        <v>60</v>
      </c>
      <c r="Q41" s="38" t="str">
        <f>TEXT((O41-P41)*60,"00")</f>
        <v>24</v>
      </c>
      <c r="R41" s="39" t="str">
        <f>IF(L41="",IF(F41&gt;0,"S","N"),"")</f>
        <v>S</v>
      </c>
      <c r="S41" s="25" t="str">
        <f>IF(L41="",IF(INT(Q41)=60,INT(P41+1),P41),"due")</f>
        <v>60</v>
      </c>
      <c r="T41" s="38" t="str">
        <f>IF(L41="",IF(INT(Q41)=60,"00",Q41),L41)</f>
        <v>24</v>
      </c>
      <c r="U41" s="40" t="str">
        <f>IF(L41="",IF(G41&gt;0,"W","E"),"")</f>
        <v>W</v>
      </c>
      <c r="V41" s="41"/>
      <c r="W41" s="22">
        <f>IF(S41="due",90*(I41+K41),S41+T41/60)</f>
        <v>60.4</v>
      </c>
      <c r="X41" s="22">
        <f>IF(R41="",W41,IF(R41="N",IF(U41="E",180+W41,180-W41),IF(U41="E",360-W41,W41)))</f>
        <v>60.4</v>
      </c>
      <c r="Y41" s="22">
        <f>RADIANS(X41)</f>
        <v>1.054178868204575</v>
      </c>
      <c r="Z41" s="64"/>
      <c r="AA41" s="58">
        <f>-M41*COS(Y41)</f>
        <v>-468.49548771415471</v>
      </c>
      <c r="AB41" s="58">
        <f>-M41*SIN(Y41)</f>
        <v>-824.70120194613366</v>
      </c>
      <c r="AC41" s="64"/>
      <c r="AD41" s="22">
        <v>0</v>
      </c>
      <c r="AE41" s="22">
        <v>0</v>
      </c>
      <c r="AF41" s="22">
        <f t="shared" ref="AF41:AG43" si="0">AA41-AD41</f>
        <v>-468.49548771415471</v>
      </c>
      <c r="AG41" s="22">
        <f t="shared" si="0"/>
        <v>-824.70120194613366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720760.14</v>
      </c>
      <c r="D42" s="60">
        <v>461625.51</v>
      </c>
      <c r="E42" s="79"/>
      <c r="F42" s="72">
        <f>IF(C43=0,C42-$C$42,C42-C43)</f>
        <v>-15.199999999953434</v>
      </c>
      <c r="G42" s="72">
        <f>IF(D43=0,D42-$D$42,D42-D43)</f>
        <v>-0.3999999999650754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15.205262246951101</v>
      </c>
      <c r="N42" s="36">
        <f>IF(F42=0,,ATAN(G42/F42))</f>
        <v>2.6309717250706674E-2</v>
      </c>
      <c r="O42" s="36">
        <f>ABS(DEGREES(N42))</f>
        <v>1.507435758648028</v>
      </c>
      <c r="P42" s="37" t="str">
        <f>TEXT(INT(O42),"00")</f>
        <v>01</v>
      </c>
      <c r="Q42" s="38" t="str">
        <f>TEXT((O42-P42)*60,"00")</f>
        <v>30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30</v>
      </c>
      <c r="U42" s="40" t="str">
        <f>IF(L42="",IF(G42&gt;0,"W","E"),"")</f>
        <v>E</v>
      </c>
      <c r="V42" s="44"/>
      <c r="W42" s="22">
        <f>IF(S42="due",90*(I42+K42),S42+T42/60)</f>
        <v>1.5</v>
      </c>
      <c r="X42" s="22">
        <f>IF(R42="",W42,IF(R42="N",IF(U42="E",180+W42,180-W42),IF(U42="E",360-W42,W42)))</f>
        <v>181.5</v>
      </c>
      <c r="Y42" s="22">
        <f>RADIANS(X42)</f>
        <v>3.1677725923697082</v>
      </c>
      <c r="Z42" s="64"/>
      <c r="AA42" s="58">
        <f>-M42*COS(Y42)</f>
        <v>15.200051783338969</v>
      </c>
      <c r="AB42" s="58">
        <f>-M42*SIN(Y42)</f>
        <v>0.3980273638460945</v>
      </c>
      <c r="AC42" s="64"/>
      <c r="AD42" s="82">
        <f>$AA$40/$M$40*M42</f>
        <v>3.0718373004718106E-4</v>
      </c>
      <c r="AE42" s="82">
        <f>$AB$40/$M$40*M42</f>
        <v>-5.5502740172283386E-4</v>
      </c>
      <c r="AF42" s="22">
        <f t="shared" si="0"/>
        <v>15.199744599608922</v>
      </c>
      <c r="AG42" s="22">
        <f t="shared" si="0"/>
        <v>0.3985823912478173</v>
      </c>
      <c r="AH42" s="63"/>
      <c r="AI42" s="38">
        <f>A42</f>
        <v>1</v>
      </c>
      <c r="AJ42" s="82">
        <f t="shared" ref="AJ42:AK44" si="1">AJ41+AF41</f>
        <v>720760.12451228581</v>
      </c>
      <c r="AK42" s="82">
        <f t="shared" si="1"/>
        <v>461625.51879805385</v>
      </c>
      <c r="AL42" s="66"/>
      <c r="AM42" s="9" t="str">
        <f>IF(A43=0,A42&amp;" - 1",A42&amp;" - "&amp;A43)</f>
        <v>1 - 2</v>
      </c>
      <c r="AN42" s="18">
        <f>F42</f>
        <v>-15.199999999953434</v>
      </c>
      <c r="AO42" s="18">
        <f>AN42*G42</f>
        <v>6.0799999994505196</v>
      </c>
      <c r="AP42" s="9" t="str">
        <f>D42&amp;","&amp;C42</f>
        <v>461625.51,720760.14</v>
      </c>
    </row>
    <row r="43" spans="1:44">
      <c r="A43" s="20">
        <f>A42+1</f>
        <v>2</v>
      </c>
      <c r="B43" s="44"/>
      <c r="C43" s="60">
        <v>720775.34</v>
      </c>
      <c r="D43" s="60">
        <v>461625.91</v>
      </c>
      <c r="E43" s="79"/>
      <c r="F43" s="72">
        <f>IF(C44=0,C43-$C$42,C43-C44)</f>
        <v>0.43999999994412065</v>
      </c>
      <c r="G43" s="72">
        <f>IF(D44=0,D43-$D$42,D43-D44)</f>
        <v>-21.92000000004191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21.924415613689412</v>
      </c>
      <c r="N43" s="36">
        <f>IF(F43=0,,ATAN(G43/F43))</f>
        <v>-1.5507260294156118</v>
      </c>
      <c r="O43" s="36">
        <f>ABS(DEGREES(N43))</f>
        <v>88.850056666594512</v>
      </c>
      <c r="P43" s="37" t="str">
        <f>TEXT(INT(O43),"00")</f>
        <v>88</v>
      </c>
      <c r="Q43" s="38" t="str">
        <f>TEXT((O43-P43)*60,"00")</f>
        <v>51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51</v>
      </c>
      <c r="U43" s="40" t="str">
        <f>IF(L43="",IF(G43&gt;0,"W","E"),"")</f>
        <v>E</v>
      </c>
      <c r="V43" s="44"/>
      <c r="W43" s="22">
        <f>IF(S43="due",90*(I43+K43),S43+T43/60)</f>
        <v>88.85</v>
      </c>
      <c r="X43" s="22">
        <f>IF(R43="",W43,IF(R43="N",IF(U43="E",180+W43,180-W43),IF(U43="E",360-W43,W43)))</f>
        <v>271.14999999999998</v>
      </c>
      <c r="Y43" s="22">
        <f>RADIANS(X43)</f>
        <v>4.7324602667826241</v>
      </c>
      <c r="Z43" s="64"/>
      <c r="AA43" s="58">
        <f>-M43*COS(Y43)</f>
        <v>-0.44002167923269819</v>
      </c>
      <c r="AB43" s="58">
        <f>-M43*SIN(Y43)</f>
        <v>21.91999956486298</v>
      </c>
      <c r="AC43" s="64"/>
      <c r="AD43" s="82">
        <f>$AA$40/$M$40*M43</f>
        <v>4.4292716941914042E-4</v>
      </c>
      <c r="AE43" s="82">
        <f>$AB$40/$M$40*M43</f>
        <v>-8.0029211168637193E-4</v>
      </c>
      <c r="AF43" s="22">
        <f t="shared" si="0"/>
        <v>-0.44046460640211732</v>
      </c>
      <c r="AG43" s="22">
        <f t="shared" si="0"/>
        <v>21.920799856974668</v>
      </c>
      <c r="AH43" s="64"/>
      <c r="AI43" s="25">
        <f>A43</f>
        <v>2</v>
      </c>
      <c r="AJ43" s="82">
        <f t="shared" si="1"/>
        <v>720775.32425688545</v>
      </c>
      <c r="AK43" s="82">
        <f t="shared" si="1"/>
        <v>461625.91738044511</v>
      </c>
      <c r="AL43" s="66"/>
      <c r="AM43" s="9" t="str">
        <f>IF(A44=0,A43&amp;" - 1",A43&amp;" - "&amp;A44)</f>
        <v>2 - 3</v>
      </c>
      <c r="AN43" s="18">
        <f>AN42+F42+F43</f>
        <v>-29.959999999962747</v>
      </c>
      <c r="AO43" s="18">
        <f>AN43*G43</f>
        <v>656.72320000043908</v>
      </c>
      <c r="AP43" s="9" t="str">
        <f>D43&amp;","&amp;C43</f>
        <v>461625.91,720775.34</v>
      </c>
    </row>
    <row r="44" spans="1:44" s="46" customFormat="1">
      <c r="A44" s="20">
        <f>A43+1</f>
        <v>3</v>
      </c>
      <c r="B44" s="44"/>
      <c r="C44" s="60">
        <v>720774.9</v>
      </c>
      <c r="D44" s="60">
        <v>461647.83</v>
      </c>
      <c r="E44" s="79"/>
      <c r="F44" s="72">
        <f>IF(C45=0,C44-$C$42,C44-C45)</f>
        <v>14.839999999967404</v>
      </c>
      <c r="G44" s="72">
        <f>IF(D45=0,D44-$D$42,D44-D45)</f>
        <v>0.7900000000372529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14.861012751461168</v>
      </c>
      <c r="N44" s="22">
        <f>IF(F44=0,,ATAN(G44/F44))</f>
        <v>5.3184299383732155E-2</v>
      </c>
      <c r="O44" s="22">
        <f>ABS(DEGREES(N44))</f>
        <v>3.0472358910480777</v>
      </c>
      <c r="P44" s="24" t="str">
        <f>TEXT(INT(O44),"00")</f>
        <v>03</v>
      </c>
      <c r="Q44" s="25" t="str">
        <f>TEXT((O44-P44)*60,"00")</f>
        <v>03</v>
      </c>
      <c r="R44" s="23" t="str">
        <f>IF(L44="",IF(F44&gt;0,"S","N"),"")</f>
        <v>S</v>
      </c>
      <c r="S44" s="25" t="str">
        <f>IF(L44="",IF(INT(Q44)=60,INT(P44+1),P44),"due")</f>
        <v>03</v>
      </c>
      <c r="T44" s="25" t="str">
        <f>IF(L44="",IF(INT(Q44)=60,"00",Q44),L44)</f>
        <v>03</v>
      </c>
      <c r="U44" s="24" t="str">
        <f>IF(L44="",IF(G44&gt;0,"W","E"),"")</f>
        <v>W</v>
      </c>
      <c r="V44" s="44"/>
      <c r="W44" s="22">
        <f>IF(S44="due",90*(I44+K44),S44+T44/60)</f>
        <v>3.05</v>
      </c>
      <c r="X44" s="22">
        <f>IF(R44="",W44,IF(R44="N",IF(U44="E",180+W44,180-W44),IF(U44="E",360-W44,W44)))</f>
        <v>3.05</v>
      </c>
      <c r="Y44" s="22">
        <f>RADIANS(X44)</f>
        <v>5.3232542185827049E-2</v>
      </c>
      <c r="Z44" s="64"/>
      <c r="AA44" s="58">
        <f>-M44*COS(Y44)</f>
        <v>-14.839961870884693</v>
      </c>
      <c r="AB44" s="58">
        <f>-M44*SIN(Y44)</f>
        <v>-0.79071592230075161</v>
      </c>
      <c r="AC44" s="64"/>
      <c r="AD44" s="82">
        <f>$AA$40/$M$40*M44</f>
        <v>3.0022904275708439E-4</v>
      </c>
      <c r="AE44" s="82">
        <f>$AB$40/$M$40*M44</f>
        <v>-5.4246149526735745E-4</v>
      </c>
      <c r="AF44" s="22">
        <f>AA44-AD44</f>
        <v>-14.84026209992745</v>
      </c>
      <c r="AG44" s="22">
        <f>AB44-AE44</f>
        <v>-0.79017346080548423</v>
      </c>
      <c r="AH44" s="64"/>
      <c r="AI44" s="25">
        <f>A44</f>
        <v>3</v>
      </c>
      <c r="AJ44" s="82">
        <f t="shared" si="1"/>
        <v>720774.88379227906</v>
      </c>
      <c r="AK44" s="82">
        <f t="shared" si="1"/>
        <v>461647.83818030206</v>
      </c>
      <c r="AL44" s="66"/>
      <c r="AM44" s="9" t="str">
        <f>IF(A45=0,A44&amp;" - 1",A44&amp;" - "&amp;A45)</f>
        <v>3 - 4</v>
      </c>
      <c r="AN44" s="18">
        <f>AN43+F43+F44</f>
        <v>-14.680000000051223</v>
      </c>
      <c r="AO44" s="18">
        <f>AN44*G44</f>
        <v>-11.597200000587339</v>
      </c>
      <c r="AP44" s="9" t="str">
        <f>D44&amp;","&amp;C44</f>
        <v>461647.83,720774.9</v>
      </c>
    </row>
    <row r="45" spans="1:44" s="46" customFormat="1">
      <c r="A45" s="20">
        <f>A44+1</f>
        <v>4</v>
      </c>
      <c r="B45" s="44"/>
      <c r="C45" s="60">
        <v>720760.06</v>
      </c>
      <c r="D45" s="60">
        <v>461647.04</v>
      </c>
      <c r="E45" s="79"/>
      <c r="F45" s="72">
        <f>IF(C46=0,C45-$C$42,C45-C46)</f>
        <v>-7.9999999958090484E-2</v>
      </c>
      <c r="G45" s="72">
        <f>IF(D46=0,D45-$D$42,D45-D46)</f>
        <v>21.529999999969732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21.530148629275413</v>
      </c>
      <c r="N45" s="22">
        <f>IF(F45=0,,ATAN(G45/F45))</f>
        <v>-1.5670805984260685</v>
      </c>
      <c r="O45" s="22">
        <f>ABS(DEGREES(N45))</f>
        <v>89.787104446649124</v>
      </c>
      <c r="P45" s="24" t="str">
        <f>TEXT(INT(O45),"00")</f>
        <v>89</v>
      </c>
      <c r="Q45" s="25" t="str">
        <f>TEXT((O45-P45)*60,"00")</f>
        <v>47</v>
      </c>
      <c r="R45" s="23" t="str">
        <f>IF(L45="",IF(F45&gt;0,"S","N"),"")</f>
        <v>N</v>
      </c>
      <c r="S45" s="25" t="str">
        <f>IF(L45="",IF(INT(Q45)=60,INT(P45+1),P45),"due")</f>
        <v>89</v>
      </c>
      <c r="T45" s="25" t="str">
        <f>IF(L45="",IF(INT(Q45)=60,"00",Q45),L45)</f>
        <v>47</v>
      </c>
      <c r="U45" s="24" t="str">
        <f>IF(L45="",IF(G45&gt;0,"W","E"),"")</f>
        <v>W</v>
      </c>
      <c r="V45" s="44"/>
      <c r="W45" s="22">
        <f>IF(S45="due",90*(I45+K45),S45+T45/60)</f>
        <v>89.783333333333331</v>
      </c>
      <c r="X45" s="22">
        <f>IF(R45="",W45,IF(R45="N",IF(U45="E",180+W45,180-W45),IF(U45="E",360-W45,W45)))</f>
        <v>90.216666666666669</v>
      </c>
      <c r="Y45" s="22">
        <f>RADIANS(X45)</f>
        <v>1.5745778735075511</v>
      </c>
      <c r="Z45" s="64"/>
      <c r="AA45" s="58">
        <f>-M45*COS(Y45)</f>
        <v>8.1417068726364283E-2</v>
      </c>
      <c r="AB45" s="58">
        <f>-M45*SIN(Y45)</f>
        <v>-21.529994687867667</v>
      </c>
      <c r="AC45" s="64"/>
      <c r="AD45" s="82">
        <f>$AA$40/$M$40*M45</f>
        <v>4.3496200571859124E-4</v>
      </c>
      <c r="AE45" s="82">
        <f>$AB$40/$M$40*M45</f>
        <v>-7.8590045066860299E-4</v>
      </c>
      <c r="AF45" s="22">
        <f>AA45-AD45</f>
        <v>8.0982106720645694E-2</v>
      </c>
      <c r="AG45" s="22">
        <f>AB45-AE45</f>
        <v>-21.529208787416998</v>
      </c>
      <c r="AH45" s="64"/>
      <c r="AI45" s="25">
        <f>A45</f>
        <v>4</v>
      </c>
      <c r="AJ45" s="82">
        <f t="shared" ref="AJ45" si="2">AJ44+AF44</f>
        <v>720760.04353017907</v>
      </c>
      <c r="AK45" s="82">
        <f t="shared" ref="AK45" si="3">AK44+AG44</f>
        <v>461647.04800684127</v>
      </c>
      <c r="AL45" s="66"/>
      <c r="AM45" s="9" t="str">
        <f>IF(A46=0,A45&amp;" - 1",A45&amp;" - "&amp;A46)</f>
        <v>4 - 1</v>
      </c>
      <c r="AN45" s="18">
        <f>AN44+F44+F45</f>
        <v>7.9999999958090484E-2</v>
      </c>
      <c r="AO45" s="18">
        <f>AN45*G45</f>
        <v>1.7223999990952668</v>
      </c>
      <c r="AP45" s="9" t="str">
        <f>D45&amp;","&amp;C45</f>
        <v>461647.04,720760.06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82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83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84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648.96210000043004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324.48105000021502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3.2188258329264511E-3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22844.699316221551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23000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23000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73.533108304491165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1.5408008031787546E-3</v>
      </c>
      <c r="AB40" s="91">
        <f>SUM(AB42:AB65536)</f>
        <v>-2.8260878662275113E-3</v>
      </c>
      <c r="AC40" s="91"/>
      <c r="AD40" s="91">
        <f>SUM(AD42:AD65536)</f>
        <v>1.5408008031787546E-3</v>
      </c>
      <c r="AE40" s="91">
        <f>SUM(AE42:AE65536)</f>
        <v>-2.8260878662275113E-3</v>
      </c>
      <c r="AF40" s="91">
        <f>SUM(AF42:AF65536)</f>
        <v>0</v>
      </c>
      <c r="AG40" s="91">
        <f>SUM(AG42:AG65536)</f>
        <v>1.3322676295501878E-15</v>
      </c>
      <c r="AH40" s="92"/>
      <c r="AI40" s="93">
        <v>1</v>
      </c>
      <c r="AJ40" s="92">
        <f>AJ44+AF44</f>
        <v>720775.31975882896</v>
      </c>
      <c r="AK40" s="92">
        <f>AK44+AG44</f>
        <v>461625.92196638288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438.78000000002794</v>
      </c>
      <c r="G41" s="72">
        <f>IF(D42=0,D41-$D$41,D41-D42)</f>
        <v>823.53999999997905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933.13772831238043</v>
      </c>
      <c r="N41" s="36">
        <f>IF(F41=0,,ATAN(G41/F41))</f>
        <v>1.0812563149034098</v>
      </c>
      <c r="O41" s="36">
        <f>ABS(DEGREES(N41))</f>
        <v>61.951423415833673</v>
      </c>
      <c r="P41" s="37" t="str">
        <f>TEXT(INT(O41),"00")</f>
        <v>61</v>
      </c>
      <c r="Q41" s="38" t="str">
        <f>TEXT((O41-P41)*60,"00")</f>
        <v>57</v>
      </c>
      <c r="R41" s="39" t="str">
        <f>IF(L41="",IF(F41&gt;0,"S","N"),"")</f>
        <v>S</v>
      </c>
      <c r="S41" s="25" t="str">
        <f>IF(L41="",IF(INT(Q41)=60,INT(P41+1),P41),"due")</f>
        <v>61</v>
      </c>
      <c r="T41" s="38" t="str">
        <f>IF(L41="",IF(INT(Q41)=60,"00",Q41),L41)</f>
        <v>57</v>
      </c>
      <c r="U41" s="40" t="str">
        <f>IF(L41="",IF(G41&gt;0,"W","E"),"")</f>
        <v>W</v>
      </c>
      <c r="V41" s="41"/>
      <c r="W41" s="22">
        <f>IF(S41="due",90*(I41+K41),S41+T41/60)</f>
        <v>61.95</v>
      </c>
      <c r="X41" s="22">
        <f>IF(R41="",W41,IF(R41="N",IF(U41="E",180+W41,180-W41),IF(U41="E",360-W41,W41)))</f>
        <v>61.95</v>
      </c>
      <c r="Y41" s="22">
        <f>RADIANS(X41)</f>
        <v>1.0812314716104872</v>
      </c>
      <c r="Z41" s="64"/>
      <c r="AA41" s="58">
        <f>-M41*COS(Y41)</f>
        <v>-438.80045931007419</v>
      </c>
      <c r="AB41" s="58">
        <f>-M41*SIN(Y41)</f>
        <v>-823.52909900577151</v>
      </c>
      <c r="AC41" s="64"/>
      <c r="AD41" s="22">
        <v>0</v>
      </c>
      <c r="AE41" s="22">
        <v>0</v>
      </c>
      <c r="AF41" s="22">
        <f t="shared" ref="AF41:AG43" si="0">AA41-AD41</f>
        <v>-438.80045931007419</v>
      </c>
      <c r="AG41" s="22">
        <f t="shared" si="0"/>
        <v>-823.52909900577151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720789.84</v>
      </c>
      <c r="D42" s="60">
        <v>461626.68</v>
      </c>
      <c r="E42" s="79"/>
      <c r="F42" s="72">
        <f>IF(C43=0,C42-$C$42,C42-C43)</f>
        <v>-5.0000000046566129E-2</v>
      </c>
      <c r="G42" s="72">
        <f>IF(D43=0,D42-$D$42,D42-D43)</f>
        <v>-22.070000000006985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22.070056637904511</v>
      </c>
      <c r="N42" s="36">
        <f>IF(F42=0,,ATAN(G42/F42))</f>
        <v>1.5685308118649515</v>
      </c>
      <c r="O42" s="36">
        <f>ABS(DEGREES(N42))</f>
        <v>89.870195556090266</v>
      </c>
      <c r="P42" s="37" t="str">
        <f>TEXT(INT(O42),"00")</f>
        <v>89</v>
      </c>
      <c r="Q42" s="38" t="str">
        <f>TEXT((O42-P42)*60,"00")</f>
        <v>52</v>
      </c>
      <c r="R42" s="39" t="str">
        <f>IF(L42="",IF(F42&gt;0,"S","N"),"")</f>
        <v>N</v>
      </c>
      <c r="S42" s="25" t="str">
        <f>IF(L42="",IF(INT(Q42)=60,INT(P42+1),P42),"due")</f>
        <v>89</v>
      </c>
      <c r="T42" s="38" t="str">
        <f>IF(L42="",IF(INT(Q42)=60,"00",Q42),L42)</f>
        <v>52</v>
      </c>
      <c r="U42" s="40" t="str">
        <f>IF(L42="",IF(G42&gt;0,"W","E"),"")</f>
        <v>E</v>
      </c>
      <c r="V42" s="44"/>
      <c r="W42" s="22">
        <f>IF(S42="due",90*(I42+K42),S42+T42/60)</f>
        <v>89.86666666666666</v>
      </c>
      <c r="X42" s="22">
        <f>IF(R42="",W42,IF(R42="N",IF(U42="E",180+W42,180-W42),IF(U42="E",360-W42,W42)))</f>
        <v>269.86666666666667</v>
      </c>
      <c r="Y42" s="22">
        <f>RADIANS(X42)</f>
        <v>4.7100618747153637</v>
      </c>
      <c r="Z42" s="64"/>
      <c r="AA42" s="58">
        <f>-M42*COS(Y42)</f>
        <v>5.1359307569009548E-2</v>
      </c>
      <c r="AB42" s="58">
        <f>-M42*SIN(Y42)</f>
        <v>22.069996878609633</v>
      </c>
      <c r="AC42" s="64"/>
      <c r="AD42" s="82">
        <f>$AA$40/$M$40*M42</f>
        <v>4.6245238067553474E-4</v>
      </c>
      <c r="AE42" s="82">
        <f>$AB$40/$M$40*M42</f>
        <v>-8.4821545980433429E-4</v>
      </c>
      <c r="AF42" s="22">
        <f t="shared" si="0"/>
        <v>5.0896855188334013E-2</v>
      </c>
      <c r="AG42" s="22">
        <f t="shared" si="0"/>
        <v>22.070845094069437</v>
      </c>
      <c r="AH42" s="63"/>
      <c r="AI42" s="38">
        <f>A42</f>
        <v>1</v>
      </c>
      <c r="AJ42" s="82">
        <f t="shared" ref="AJ42:AK44" si="1">AJ41+AF41</f>
        <v>720789.81954068993</v>
      </c>
      <c r="AK42" s="82">
        <f t="shared" si="1"/>
        <v>461626.69090099417</v>
      </c>
      <c r="AL42" s="66"/>
      <c r="AM42" s="9" t="str">
        <f>IF(A43=0,A42&amp;" - 1",A42&amp;" - "&amp;A43)</f>
        <v>1 - 2</v>
      </c>
      <c r="AN42" s="18">
        <f>F42</f>
        <v>-5.0000000046566129E-2</v>
      </c>
      <c r="AO42" s="18">
        <f>AN42*G42</f>
        <v>1.1035000010280638</v>
      </c>
      <c r="AP42" s="9" t="str">
        <f>D42&amp;","&amp;C42</f>
        <v>461626.68,720789.84</v>
      </c>
    </row>
    <row r="43" spans="1:44">
      <c r="A43" s="20">
        <f>A42+1</f>
        <v>2</v>
      </c>
      <c r="B43" s="44"/>
      <c r="C43" s="60">
        <v>720789.89</v>
      </c>
      <c r="D43" s="60">
        <v>461648.75</v>
      </c>
      <c r="E43" s="79"/>
      <c r="F43" s="72">
        <f>IF(C44=0,C43-$C$42,C43-C44)</f>
        <v>14.989999999990687</v>
      </c>
      <c r="G43" s="72">
        <f>IF(D44=0,D43-$D$42,D43-D44)</f>
        <v>0.91999999998370185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15.018205618504854</v>
      </c>
      <c r="N43" s="36">
        <f>IF(F43=0,,ATAN(G43/F43))</f>
        <v>6.129736171940197E-2</v>
      </c>
      <c r="O43" s="36">
        <f>ABS(DEGREES(N43))</f>
        <v>3.5120801218085078</v>
      </c>
      <c r="P43" s="37" t="str">
        <f>TEXT(INT(O43),"00")</f>
        <v>03</v>
      </c>
      <c r="Q43" s="38" t="str">
        <f>TEXT((O43-P43)*60,"00")</f>
        <v>31</v>
      </c>
      <c r="R43" s="39" t="str">
        <f>IF(L43="",IF(F43&gt;0,"S","N"),"")</f>
        <v>S</v>
      </c>
      <c r="S43" s="25" t="str">
        <f>IF(L43="",IF(INT(Q43)=60,INT(P43+1),P43),"due")</f>
        <v>03</v>
      </c>
      <c r="T43" s="38" t="str">
        <f>IF(L43="",IF(INT(Q43)=60,"00",Q43),L43)</f>
        <v>31</v>
      </c>
      <c r="U43" s="40" t="str">
        <f>IF(L43="",IF(G43&gt;0,"W","E"),"")</f>
        <v>W</v>
      </c>
      <c r="V43" s="44"/>
      <c r="W43" s="22">
        <f>IF(S43="due",90*(I43+K43),S43+T43/60)</f>
        <v>3.5166666666666666</v>
      </c>
      <c r="X43" s="22">
        <f>IF(R43="",W43,IF(R43="N",IF(U43="E",180+W43,180-W43),IF(U43="E",360-W43,W43)))</f>
        <v>3.5166666666666666</v>
      </c>
      <c r="Y43" s="22">
        <f>RADIANS(X43)</f>
        <v>6.1377412028467256E-2</v>
      </c>
      <c r="Z43" s="64"/>
      <c r="AA43" s="58">
        <f>-M43*COS(Y43)</f>
        <v>-14.989926305678075</v>
      </c>
      <c r="AB43" s="58">
        <f>-M43*SIN(Y43)</f>
        <v>-0.92119995116760411</v>
      </c>
      <c r="AC43" s="64"/>
      <c r="AD43" s="82">
        <f>$AA$40/$M$40*M43</f>
        <v>3.1468904025484589E-4</v>
      </c>
      <c r="AE43" s="82">
        <f>$AB$40/$M$40*M43</f>
        <v>-5.7719263675372388E-4</v>
      </c>
      <c r="AF43" s="22">
        <f t="shared" si="0"/>
        <v>-14.990240994718331</v>
      </c>
      <c r="AG43" s="22">
        <f t="shared" si="0"/>
        <v>-0.9206227585308504</v>
      </c>
      <c r="AH43" s="64"/>
      <c r="AI43" s="25">
        <f>A43</f>
        <v>2</v>
      </c>
      <c r="AJ43" s="82">
        <f t="shared" si="1"/>
        <v>720789.87043754512</v>
      </c>
      <c r="AK43" s="82">
        <f t="shared" si="1"/>
        <v>461648.76174608822</v>
      </c>
      <c r="AL43" s="66"/>
      <c r="AM43" s="9" t="str">
        <f>IF(A44=0,A43&amp;" - 1",A43&amp;" - "&amp;A44)</f>
        <v>2 - 3</v>
      </c>
      <c r="AN43" s="18">
        <f>AN42+F42+F43</f>
        <v>14.889999999897555</v>
      </c>
      <c r="AO43" s="18">
        <f>AN43*G43</f>
        <v>13.698799999663072</v>
      </c>
      <c r="AP43" s="9" t="str">
        <f>D43&amp;","&amp;C43</f>
        <v>461648.75,720789.89</v>
      </c>
    </row>
    <row r="44" spans="1:44" s="46" customFormat="1">
      <c r="A44" s="20">
        <f>A43+1</f>
        <v>3</v>
      </c>
      <c r="B44" s="44"/>
      <c r="C44" s="60">
        <v>720774.9</v>
      </c>
      <c r="D44" s="60">
        <v>461647.83</v>
      </c>
      <c r="E44" s="79"/>
      <c r="F44" s="72">
        <f>IF(C45=0,C44-$C$42,C44-C45)</f>
        <v>-0.43999999994412065</v>
      </c>
      <c r="G44" s="72">
        <f>IF(D45=0,D44-$D$42,D44-D45)</f>
        <v>21.92000000004191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21.924415613689412</v>
      </c>
      <c r="N44" s="22">
        <f>IF(F44=0,,ATAN(G44/F44))</f>
        <v>-1.5507260294156118</v>
      </c>
      <c r="O44" s="22">
        <f>ABS(DEGREES(N44))</f>
        <v>88.850056666594512</v>
      </c>
      <c r="P44" s="24" t="str">
        <f>TEXT(INT(O44),"00")</f>
        <v>88</v>
      </c>
      <c r="Q44" s="25" t="str">
        <f>TEXT((O44-P44)*60,"00")</f>
        <v>51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51</v>
      </c>
      <c r="U44" s="24" t="str">
        <f>IF(L44="",IF(G44&gt;0,"W","E"),"")</f>
        <v>W</v>
      </c>
      <c r="V44" s="44"/>
      <c r="W44" s="22">
        <f>IF(S44="due",90*(I44+K44),S44+T44/60)</f>
        <v>88.85</v>
      </c>
      <c r="X44" s="22">
        <f>IF(R44="",W44,IF(R44="N",IF(U44="E",180+W44,180-W44),IF(U44="E",360-W44,W44)))</f>
        <v>91.15</v>
      </c>
      <c r="Y44" s="22">
        <f>RADIANS(X44)</f>
        <v>1.5908676131928314</v>
      </c>
      <c r="Z44" s="64"/>
      <c r="AA44" s="58">
        <f>-M44*COS(Y44)</f>
        <v>0.44002167923271063</v>
      </c>
      <c r="AB44" s="58">
        <f>-M44*SIN(Y44)</f>
        <v>-21.91999956486298</v>
      </c>
      <c r="AC44" s="64"/>
      <c r="AD44" s="82">
        <f>$AA$40/$M$40*M44</f>
        <v>4.594006423190223E-4</v>
      </c>
      <c r="AE44" s="82">
        <f>$AB$40/$M$40*M44</f>
        <v>-8.4261805829568485E-4</v>
      </c>
      <c r="AF44" s="22">
        <f>AA44-AD44</f>
        <v>0.4395622785903916</v>
      </c>
      <c r="AG44" s="22">
        <f>AB44-AE44</f>
        <v>-21.919156946804684</v>
      </c>
      <c r="AH44" s="64"/>
      <c r="AI44" s="25">
        <f>A44</f>
        <v>3</v>
      </c>
      <c r="AJ44" s="82">
        <f t="shared" si="1"/>
        <v>720774.8801965504</v>
      </c>
      <c r="AK44" s="82">
        <f t="shared" si="1"/>
        <v>461647.84112332971</v>
      </c>
      <c r="AL44" s="66"/>
      <c r="AM44" s="9" t="str">
        <f>IF(A45=0,A44&amp;" - 1",A44&amp;" - "&amp;A45)</f>
        <v>3 - 4</v>
      </c>
      <c r="AN44" s="18">
        <f>AN43+F43+F44</f>
        <v>29.439999999944121</v>
      </c>
      <c r="AO44" s="18">
        <f>AN44*G44</f>
        <v>645.32480000000896</v>
      </c>
      <c r="AP44" s="9" t="str">
        <f>D44&amp;","&amp;C44</f>
        <v>461647.83,720774.9</v>
      </c>
    </row>
    <row r="45" spans="1:44" s="46" customFormat="1">
      <c r="A45" s="20">
        <f>A44+1</f>
        <v>4</v>
      </c>
      <c r="B45" s="44"/>
      <c r="C45" s="60">
        <v>720775.34</v>
      </c>
      <c r="D45" s="60">
        <v>461625.91</v>
      </c>
      <c r="E45" s="79"/>
      <c r="F45" s="72">
        <f>IF(C46=0,C45-$C$42,C45-C46)</f>
        <v>-14.5</v>
      </c>
      <c r="G45" s="72">
        <f>IF(D46=0,D45-$D$42,D45-D46)</f>
        <v>-0.77000000001862645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14.520430434392388</v>
      </c>
      <c r="N45" s="22">
        <f>IF(F45=0,,ATAN(G45/F45))</f>
        <v>5.3053615745516501E-2</v>
      </c>
      <c r="O45" s="22">
        <f>ABS(DEGREES(N45))</f>
        <v>3.0397482701269061</v>
      </c>
      <c r="P45" s="24" t="str">
        <f>TEXT(INT(O45),"00")</f>
        <v>03</v>
      </c>
      <c r="Q45" s="25" t="str">
        <f>TEXT((O45-P45)*60,"00")</f>
        <v>02</v>
      </c>
      <c r="R45" s="23" t="str">
        <f>IF(L45="",IF(F45&gt;0,"S","N"),"")</f>
        <v>N</v>
      </c>
      <c r="S45" s="25" t="str">
        <f>IF(L45="",IF(INT(Q45)=60,INT(P45+1),P45),"due")</f>
        <v>03</v>
      </c>
      <c r="T45" s="25" t="str">
        <f>IF(L45="",IF(INT(Q45)=60,"00",Q45),L45)</f>
        <v>02</v>
      </c>
      <c r="U45" s="24" t="str">
        <f>IF(L45="",IF(G45&gt;0,"W","E"),"")</f>
        <v>E</v>
      </c>
      <c r="V45" s="44"/>
      <c r="W45" s="22">
        <f>IF(S45="due",90*(I45+K45),S45+T45/60)</f>
        <v>3.0333333333333332</v>
      </c>
      <c r="X45" s="22">
        <f>IF(R45="",W45,IF(R45="N",IF(U45="E",180+W45,180-W45),IF(U45="E",360-W45,W45)))</f>
        <v>183.03333333333333</v>
      </c>
      <c r="Y45" s="22">
        <f>RADIANS(X45)</f>
        <v>3.1945343075669546</v>
      </c>
      <c r="Z45" s="64"/>
      <c r="AA45" s="58">
        <f>-M45*COS(Y45)</f>
        <v>14.500086119679533</v>
      </c>
      <c r="AB45" s="58">
        <f>-M45*SIN(Y45)</f>
        <v>0.76837654955472467</v>
      </c>
      <c r="AC45" s="64"/>
      <c r="AD45" s="82">
        <f>$AA$40/$M$40*M45</f>
        <v>3.0425873992935164E-4</v>
      </c>
      <c r="AE45" s="82">
        <f>$AB$40/$M$40*M45</f>
        <v>-5.5806171137376837E-4</v>
      </c>
      <c r="AF45" s="22">
        <f>AA45-AD45</f>
        <v>14.499781860939605</v>
      </c>
      <c r="AG45" s="22">
        <f>AB45-AE45</f>
        <v>0.76893461126609841</v>
      </c>
      <c r="AH45" s="64"/>
      <c r="AI45" s="25">
        <f>A45</f>
        <v>4</v>
      </c>
      <c r="AJ45" s="82">
        <f t="shared" ref="AJ45" si="2">AJ44+AF44</f>
        <v>720775.31975882896</v>
      </c>
      <c r="AK45" s="82">
        <f t="shared" ref="AK45" si="3">AK44+AG44</f>
        <v>461625.92196638288</v>
      </c>
      <c r="AL45" s="66"/>
      <c r="AM45" s="9" t="str">
        <f>IF(A46=0,A45&amp;" - 1",A45&amp;" - "&amp;A46)</f>
        <v>4 - 1</v>
      </c>
      <c r="AN45" s="18">
        <f>AN44+F44+F45</f>
        <v>14.5</v>
      </c>
      <c r="AO45" s="18">
        <f>AN45*G45</f>
        <v>-11.165000000270084</v>
      </c>
      <c r="AP45" s="9" t="str">
        <f>D45&amp;","&amp;C45</f>
        <v>461625.91,720775.34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85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76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86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629.28730000120686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314.64365000060343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1.3890686678171096E-3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51992.854688871688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52000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52000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72.221645398679556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9.412050493944335E-4</v>
      </c>
      <c r="AB40" s="91">
        <f>SUM(AB42:AB65536)</f>
        <v>1.0215893592366854E-3</v>
      </c>
      <c r="AC40" s="91"/>
      <c r="AD40" s="91">
        <f>SUM(AD42:AD65536)</f>
        <v>9.4120504939443372E-4</v>
      </c>
      <c r="AE40" s="91">
        <f>SUM(AE42:AE65536)</f>
        <v>1.0215893592366856E-3</v>
      </c>
      <c r="AF40" s="91">
        <f>SUM(AF42:AF65536)</f>
        <v>-1.6653345369377348E-15</v>
      </c>
      <c r="AG40" s="91">
        <f>SUM(AG42:AG65536)</f>
        <v>0</v>
      </c>
      <c r="AH40" s="92"/>
      <c r="AI40" s="93">
        <v>1</v>
      </c>
      <c r="AJ40" s="92">
        <f>AJ44+AF44</f>
        <v>720790.14791985322</v>
      </c>
      <c r="AK40" s="92">
        <f>AK44+AG44</f>
        <v>461605.41117268859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438.78000000002794</v>
      </c>
      <c r="G41" s="72">
        <f>IF(D42=0,D41-$D$41,D41-D42)</f>
        <v>823.53999999997905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933.13772831238043</v>
      </c>
      <c r="N41" s="36">
        <f>IF(F41=0,,ATAN(G41/F41))</f>
        <v>1.0812563149034098</v>
      </c>
      <c r="O41" s="36">
        <f>ABS(DEGREES(N41))</f>
        <v>61.951423415833673</v>
      </c>
      <c r="P41" s="37" t="str">
        <f>TEXT(INT(O41),"00")</f>
        <v>61</v>
      </c>
      <c r="Q41" s="38" t="str">
        <f>TEXT((O41-P41)*60,"00")</f>
        <v>57</v>
      </c>
      <c r="R41" s="39" t="str">
        <f>IF(L41="",IF(F41&gt;0,"S","N"),"")</f>
        <v>S</v>
      </c>
      <c r="S41" s="25" t="str">
        <f>IF(L41="",IF(INT(Q41)=60,INT(P41+1),P41),"due")</f>
        <v>61</v>
      </c>
      <c r="T41" s="38" t="str">
        <f>IF(L41="",IF(INT(Q41)=60,"00",Q41),L41)</f>
        <v>57</v>
      </c>
      <c r="U41" s="40" t="str">
        <f>IF(L41="",IF(G41&gt;0,"W","E"),"")</f>
        <v>W</v>
      </c>
      <c r="V41" s="41"/>
      <c r="W41" s="22">
        <f>IF(S41="due",90*(I41+K41),S41+T41/60)</f>
        <v>61.95</v>
      </c>
      <c r="X41" s="22">
        <f>IF(R41="",W41,IF(R41="N",IF(U41="E",180+W41,180-W41),IF(U41="E",360-W41,W41)))</f>
        <v>61.95</v>
      </c>
      <c r="Y41" s="22">
        <f>RADIANS(X41)</f>
        <v>1.0812314716104872</v>
      </c>
      <c r="Z41" s="64"/>
      <c r="AA41" s="58">
        <f>-M41*COS(Y41)</f>
        <v>-438.80045931007419</v>
      </c>
      <c r="AB41" s="58">
        <f>-M41*SIN(Y41)</f>
        <v>-823.52909900577151</v>
      </c>
      <c r="AC41" s="64"/>
      <c r="AD41" s="22">
        <v>0</v>
      </c>
      <c r="AE41" s="22">
        <v>0</v>
      </c>
      <c r="AF41" s="22">
        <f t="shared" ref="AF41:AG43" si="0">AA41-AD41</f>
        <v>-438.80045931007419</v>
      </c>
      <c r="AG41" s="22">
        <f t="shared" si="0"/>
        <v>-823.52909900577151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720789.84</v>
      </c>
      <c r="D42" s="60">
        <v>461626.68</v>
      </c>
      <c r="E42" s="79"/>
      <c r="F42" s="72">
        <f>IF(C43=0,C42-$C$42,C42-C43)</f>
        <v>14.5</v>
      </c>
      <c r="G42" s="72">
        <f>IF(D43=0,D42-$D$42,D42-D43)</f>
        <v>0.77000000001862645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14.520430434392388</v>
      </c>
      <c r="N42" s="36">
        <f>IF(F42=0,,ATAN(G42/F42))</f>
        <v>5.3053615745516501E-2</v>
      </c>
      <c r="O42" s="36">
        <f>ABS(DEGREES(N42))</f>
        <v>3.0397482701269061</v>
      </c>
      <c r="P42" s="37" t="str">
        <f>TEXT(INT(O42),"00")</f>
        <v>03</v>
      </c>
      <c r="Q42" s="38" t="str">
        <f>TEXT((O42-P42)*60,"00")</f>
        <v>02</v>
      </c>
      <c r="R42" s="39" t="str">
        <f>IF(L42="",IF(F42&gt;0,"S","N"),"")</f>
        <v>S</v>
      </c>
      <c r="S42" s="25" t="str">
        <f>IF(L42="",IF(INT(Q42)=60,INT(P42+1),P42),"due")</f>
        <v>03</v>
      </c>
      <c r="T42" s="38" t="str">
        <f>IF(L42="",IF(INT(Q42)=60,"00",Q42),L42)</f>
        <v>02</v>
      </c>
      <c r="U42" s="40" t="str">
        <f>IF(L42="",IF(G42&gt;0,"W","E"),"")</f>
        <v>W</v>
      </c>
      <c r="V42" s="44"/>
      <c r="W42" s="22">
        <f>IF(S42="due",90*(I42+K42),S42+T42/60)</f>
        <v>3.0333333333333332</v>
      </c>
      <c r="X42" s="22">
        <f>IF(R42="",W42,IF(R42="N",IF(U42="E",180+W42,180-W42),IF(U42="E",360-W42,W42)))</f>
        <v>3.0333333333333332</v>
      </c>
      <c r="Y42" s="22">
        <f>RADIANS(X42)</f>
        <v>5.2941653977161329E-2</v>
      </c>
      <c r="Z42" s="64"/>
      <c r="AA42" s="58">
        <f>-M42*COS(Y42)</f>
        <v>-14.500086119679533</v>
      </c>
      <c r="AB42" s="58">
        <f>-M42*SIN(Y42)</f>
        <v>-0.7683765495547249</v>
      </c>
      <c r="AC42" s="64"/>
      <c r="AD42" s="82">
        <f>$AA$40/$M$40*M42</f>
        <v>1.8923277597439775E-4</v>
      </c>
      <c r="AE42" s="82">
        <f>$AB$40/$M$40*M42</f>
        <v>2.0539434045604001E-4</v>
      </c>
      <c r="AF42" s="22">
        <f t="shared" si="0"/>
        <v>-14.500275352455509</v>
      </c>
      <c r="AG42" s="22">
        <f t="shared" si="0"/>
        <v>-0.76858194389518097</v>
      </c>
      <c r="AH42" s="63"/>
      <c r="AI42" s="38">
        <f>A42</f>
        <v>1</v>
      </c>
      <c r="AJ42" s="82">
        <f t="shared" ref="AJ42:AK44" si="1">AJ41+AF41</f>
        <v>720789.81954068993</v>
      </c>
      <c r="AK42" s="82">
        <f t="shared" si="1"/>
        <v>461626.69090099417</v>
      </c>
      <c r="AL42" s="66"/>
      <c r="AM42" s="9" t="str">
        <f>IF(A43=0,A42&amp;" - 1",A42&amp;" - "&amp;A43)</f>
        <v>1 - 2</v>
      </c>
      <c r="AN42" s="18">
        <f>F42</f>
        <v>14.5</v>
      </c>
      <c r="AO42" s="18">
        <f>AN42*G42</f>
        <v>11.165000000270084</v>
      </c>
      <c r="AP42" s="9" t="str">
        <f>D42&amp;","&amp;C42</f>
        <v>461626.68,720789.84</v>
      </c>
    </row>
    <row r="43" spans="1:44">
      <c r="A43" s="20">
        <f>A42+1</f>
        <v>2</v>
      </c>
      <c r="B43" s="44"/>
      <c r="C43" s="60">
        <v>720775.34</v>
      </c>
      <c r="D43" s="60">
        <v>461625.91</v>
      </c>
      <c r="E43" s="79"/>
      <c r="F43" s="72">
        <f>IF(C44=0,C43-$C$42,C43-C44)</f>
        <v>0.13000000000465661</v>
      </c>
      <c r="G43" s="72">
        <f>IF(D44=0,D43-$D$42,D43-D44)</f>
        <v>21.429999999993015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21.430394303411727</v>
      </c>
      <c r="N43" s="36">
        <f>IF(F43=0,,ATAN(G43/F43))</f>
        <v>1.5647301389557331</v>
      </c>
      <c r="O43" s="36">
        <f>ABS(DEGREES(N43))</f>
        <v>89.652433039082354</v>
      </c>
      <c r="P43" s="37" t="str">
        <f>TEXT(INT(O43),"00")</f>
        <v>89</v>
      </c>
      <c r="Q43" s="38" t="str">
        <f>TEXT((O43-P43)*60,"00")</f>
        <v>39</v>
      </c>
      <c r="R43" s="39" t="str">
        <f>IF(L43="",IF(F43&gt;0,"S","N"),"")</f>
        <v>S</v>
      </c>
      <c r="S43" s="25" t="str">
        <f>IF(L43="",IF(INT(Q43)=60,INT(P43+1),P43),"due")</f>
        <v>89</v>
      </c>
      <c r="T43" s="38" t="str">
        <f>IF(L43="",IF(INT(Q43)=60,"00",Q43),L43)</f>
        <v>39</v>
      </c>
      <c r="U43" s="40" t="str">
        <f>IF(L43="",IF(G43&gt;0,"W","E"),"")</f>
        <v>W</v>
      </c>
      <c r="V43" s="44"/>
      <c r="W43" s="22">
        <f>IF(S43="due",90*(I43+K43),S43+T43/60)</f>
        <v>89.65</v>
      </c>
      <c r="X43" s="22">
        <f>IF(R43="",W43,IF(R43="N",IF(U43="E",180+W43,180-W43),IF(U43="E",360-W43,W43)))</f>
        <v>89.65</v>
      </c>
      <c r="Y43" s="22">
        <f>RADIANS(X43)</f>
        <v>1.5646876744129166</v>
      </c>
      <c r="Z43" s="64"/>
      <c r="AA43" s="58">
        <f>-M43*COS(Y43)</f>
        <v>-0.13091001503973038</v>
      </c>
      <c r="AB43" s="58">
        <f>-M43*SIN(Y43)</f>
        <v>-21.429994460280763</v>
      </c>
      <c r="AC43" s="64"/>
      <c r="AD43" s="82">
        <f>$AA$40/$M$40*M43</f>
        <v>2.7928462744845748E-4</v>
      </c>
      <c r="AE43" s="82">
        <f>$AB$40/$M$40*M43</f>
        <v>3.0313713657113904E-4</v>
      </c>
      <c r="AF43" s="22">
        <f t="shared" si="0"/>
        <v>-0.13118929966717882</v>
      </c>
      <c r="AG43" s="22">
        <f t="shared" si="0"/>
        <v>-21.430297597417333</v>
      </c>
      <c r="AH43" s="64"/>
      <c r="AI43" s="25">
        <f>A43</f>
        <v>2</v>
      </c>
      <c r="AJ43" s="82">
        <f t="shared" si="1"/>
        <v>720775.31926533743</v>
      </c>
      <c r="AK43" s="82">
        <f t="shared" si="1"/>
        <v>461625.9223190503</v>
      </c>
      <c r="AL43" s="66"/>
      <c r="AM43" s="9" t="str">
        <f>IF(A44=0,A43&amp;" - 1",A43&amp;" - "&amp;A44)</f>
        <v>2 - 3</v>
      </c>
      <c r="AN43" s="18">
        <f>AN42+F42+F43</f>
        <v>29.130000000004657</v>
      </c>
      <c r="AO43" s="18">
        <f>AN43*G43</f>
        <v>624.25589999989631</v>
      </c>
      <c r="AP43" s="9" t="str">
        <f>D43&amp;","&amp;C43</f>
        <v>461625.91,720775.34</v>
      </c>
    </row>
    <row r="44" spans="1:44" s="46" customFormat="1">
      <c r="A44" s="20">
        <f>A43+1</f>
        <v>3</v>
      </c>
      <c r="B44" s="44"/>
      <c r="C44" s="60">
        <v>720775.21</v>
      </c>
      <c r="D44" s="60">
        <v>461604.48</v>
      </c>
      <c r="E44" s="79"/>
      <c r="F44" s="72">
        <f>IF(C45=0,C44-$C$42,C44-C45)</f>
        <v>-14.960000000079162</v>
      </c>
      <c r="G44" s="72">
        <f>IF(D45=0,D44-$D$42,D44-D45)</f>
        <v>-0.92000000004190952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14.988262074118055</v>
      </c>
      <c r="N44" s="22">
        <f>IF(F44=0,,ATAN(G44/F44))</f>
        <v>6.1419975637734887E-2</v>
      </c>
      <c r="O44" s="22">
        <f>ABS(DEGREES(N44))</f>
        <v>3.5191053818385458</v>
      </c>
      <c r="P44" s="24" t="str">
        <f>TEXT(INT(O44),"00")</f>
        <v>03</v>
      </c>
      <c r="Q44" s="25" t="str">
        <f>TEXT((O44-P44)*60,"00")</f>
        <v>31</v>
      </c>
      <c r="R44" s="23" t="str">
        <f>IF(L44="",IF(F44&gt;0,"S","N"),"")</f>
        <v>N</v>
      </c>
      <c r="S44" s="25" t="str">
        <f>IF(L44="",IF(INT(Q44)=60,INT(P44+1),P44),"due")</f>
        <v>03</v>
      </c>
      <c r="T44" s="25" t="str">
        <f>IF(L44="",IF(INT(Q44)=60,"00",Q44),L44)</f>
        <v>31</v>
      </c>
      <c r="U44" s="24" t="str">
        <f>IF(L44="",IF(G44&gt;0,"W","E"),"")</f>
        <v>E</v>
      </c>
      <c r="V44" s="44"/>
      <c r="W44" s="22">
        <f>IF(S44="due",90*(I44+K44),S44+T44/60)</f>
        <v>3.5166666666666666</v>
      </c>
      <c r="X44" s="22">
        <f>IF(R44="",W44,IF(R44="N",IF(U44="E",180+W44,180-W44),IF(U44="E",360-W44,W44)))</f>
        <v>183.51666666666668</v>
      </c>
      <c r="Y44" s="22">
        <f>RADIANS(X44)</f>
        <v>3.2029700656182607</v>
      </c>
      <c r="Z44" s="64"/>
      <c r="AA44" s="58">
        <f>-M44*COS(Y44)</f>
        <v>14.960039145048455</v>
      </c>
      <c r="AB44" s="58">
        <f>-M44*SIN(Y44)</f>
        <v>0.9193632476140936</v>
      </c>
      <c r="AC44" s="64"/>
      <c r="AD44" s="82">
        <f>$AA$40/$M$40*M44</f>
        <v>1.9532963930595965E-4</v>
      </c>
      <c r="AE44" s="82">
        <f>$AB$40/$M$40*M44</f>
        <v>2.1201191088689495E-4</v>
      </c>
      <c r="AF44" s="22">
        <f>AA44-AD44</f>
        <v>14.959843815409149</v>
      </c>
      <c r="AG44" s="22">
        <f>AB44-AE44</f>
        <v>0.91915123570320667</v>
      </c>
      <c r="AH44" s="64"/>
      <c r="AI44" s="25">
        <f>A44</f>
        <v>3</v>
      </c>
      <c r="AJ44" s="82">
        <f t="shared" si="1"/>
        <v>720775.1880760378</v>
      </c>
      <c r="AK44" s="82">
        <f t="shared" si="1"/>
        <v>461604.49202145287</v>
      </c>
      <c r="AL44" s="66"/>
      <c r="AM44" s="9" t="str">
        <f>IF(A45=0,A44&amp;" - 1",A44&amp;" - "&amp;A45)</f>
        <v>3 - 4</v>
      </c>
      <c r="AN44" s="18">
        <f>AN43+F43+F44</f>
        <v>14.299999999930151</v>
      </c>
      <c r="AO44" s="18">
        <f>AN44*G44</f>
        <v>-13.156000000535045</v>
      </c>
      <c r="AP44" s="9" t="str">
        <f>D44&amp;","&amp;C44</f>
        <v>461604.48,720775.21</v>
      </c>
    </row>
    <row r="45" spans="1:44" s="46" customFormat="1">
      <c r="A45" s="20">
        <f>A44+1</f>
        <v>4</v>
      </c>
      <c r="B45" s="44"/>
      <c r="C45" s="60">
        <v>720790.17</v>
      </c>
      <c r="D45" s="60">
        <v>461605.4</v>
      </c>
      <c r="E45" s="79"/>
      <c r="F45" s="72">
        <f>IF(C46=0,C45-$C$42,C45-C46)</f>
        <v>0.33000000007450581</v>
      </c>
      <c r="G45" s="72">
        <f>IF(D46=0,D45-$D$42,D45-D46)</f>
        <v>-21.279999999969732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21.282558586757396</v>
      </c>
      <c r="N45" s="22">
        <f>IF(F45=0,,ATAN(G45/F45))</f>
        <v>-1.55529005091398</v>
      </c>
      <c r="O45" s="22">
        <f>ABS(DEGREES(N45))</f>
        <v>89.111555836057974</v>
      </c>
      <c r="P45" s="24" t="str">
        <f>TEXT(INT(O45),"00")</f>
        <v>89</v>
      </c>
      <c r="Q45" s="25" t="str">
        <f>TEXT((O45-P45)*60,"00")</f>
        <v>07</v>
      </c>
      <c r="R45" s="23" t="str">
        <f>IF(L45="",IF(F45&gt;0,"S","N"),"")</f>
        <v>S</v>
      </c>
      <c r="S45" s="25" t="str">
        <f>IF(L45="",IF(INT(Q45)=60,INT(P45+1),P45),"due")</f>
        <v>89</v>
      </c>
      <c r="T45" s="25" t="str">
        <f>IF(L45="",IF(INT(Q45)=60,"00",Q45),L45)</f>
        <v>07</v>
      </c>
      <c r="U45" s="24" t="str">
        <f>IF(L45="",IF(G45&gt;0,"W","E"),"")</f>
        <v>E</v>
      </c>
      <c r="V45" s="44"/>
      <c r="W45" s="22">
        <f>IF(S45="due",90*(I45+K45),S45+T45/60)</f>
        <v>89.11666666666666</v>
      </c>
      <c r="X45" s="22">
        <f>IF(R45="",W45,IF(R45="N",IF(U45="E",180+W45,180-W45),IF(U45="E",360-W45,W45)))</f>
        <v>270.88333333333333</v>
      </c>
      <c r="Y45" s="22">
        <f>RADIANS(X45)</f>
        <v>4.7278060554439731</v>
      </c>
      <c r="Z45" s="64"/>
      <c r="AA45" s="58">
        <f>-M45*COS(Y45)</f>
        <v>-0.32810180527979771</v>
      </c>
      <c r="AB45" s="58">
        <f>-M45*SIN(Y45)</f>
        <v>21.28002935158063</v>
      </c>
      <c r="AC45" s="64"/>
      <c r="AD45" s="82">
        <f>$AA$40/$M$40*M45</f>
        <v>2.773580066656188E-4</v>
      </c>
      <c r="AE45" s="82">
        <f>$AB$40/$M$40*M45</f>
        <v>3.0104597132261154E-4</v>
      </c>
      <c r="AF45" s="22">
        <f>AA45-AD45</f>
        <v>-0.32837916328646333</v>
      </c>
      <c r="AG45" s="22">
        <f>AB45-AE45</f>
        <v>21.279728305609307</v>
      </c>
      <c r="AH45" s="64"/>
      <c r="AI45" s="25">
        <f>A45</f>
        <v>4</v>
      </c>
      <c r="AJ45" s="82">
        <f t="shared" ref="AJ45" si="2">AJ44+AF44</f>
        <v>720790.14791985322</v>
      </c>
      <c r="AK45" s="82">
        <f t="shared" ref="AK45" si="3">AK44+AG44</f>
        <v>461605.41117268859</v>
      </c>
      <c r="AL45" s="66"/>
      <c r="AM45" s="9" t="str">
        <f>IF(A46=0,A45&amp;" - 1",A45&amp;" - "&amp;A46)</f>
        <v>4 - 1</v>
      </c>
      <c r="AN45" s="18">
        <f>AN44+F44+F45</f>
        <v>-0.33000000007450581</v>
      </c>
      <c r="AO45" s="18">
        <f>AN45*G45</f>
        <v>7.0224000015754955</v>
      </c>
      <c r="AP45" s="9" t="str">
        <f>D45&amp;","&amp;C45</f>
        <v>461605.4,720790.17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76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88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637.61419999987277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318.80709999993638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2.4478816009410086E-3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29641.123200224949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30000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30000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72.557960113056325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-1.9885872680642791E-3</v>
      </c>
      <c r="AB40" s="91">
        <f>SUM(AB42:AB65536)</f>
        <v>1.427461036077049E-3</v>
      </c>
      <c r="AC40" s="91"/>
      <c r="AD40" s="91">
        <f>SUM(AD42:AD65536)</f>
        <v>-1.9885872680642787E-3</v>
      </c>
      <c r="AE40" s="91">
        <f>SUM(AE42:AE65536)</f>
        <v>1.4274610360770488E-3</v>
      </c>
      <c r="AF40" s="91">
        <f>SUM(AF42:AF65536)</f>
        <v>0</v>
      </c>
      <c r="AG40" s="91">
        <f>SUM(AG42:AG65536)</f>
        <v>1.3322676295501878E-15</v>
      </c>
      <c r="AH40" s="92"/>
      <c r="AI40" s="93">
        <v>1</v>
      </c>
      <c r="AJ40" s="92">
        <f>AJ44+AF44</f>
        <v>720804.979236927</v>
      </c>
      <c r="AK40" s="92">
        <f>AK44+AG44</f>
        <v>461627.64942071185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438.78000000002794</v>
      </c>
      <c r="G41" s="72">
        <f>IF(D42=0,D41-$D$41,D41-D42)</f>
        <v>823.53999999997905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933.13772831238043</v>
      </c>
      <c r="N41" s="36">
        <f>IF(F41=0,,ATAN(G41/F41))</f>
        <v>1.0812563149034098</v>
      </c>
      <c r="O41" s="36">
        <f>ABS(DEGREES(N41))</f>
        <v>61.951423415833673</v>
      </c>
      <c r="P41" s="37" t="str">
        <f>TEXT(INT(O41),"00")</f>
        <v>61</v>
      </c>
      <c r="Q41" s="38" t="str">
        <f>TEXT((O41-P41)*60,"00")</f>
        <v>57</v>
      </c>
      <c r="R41" s="39" t="str">
        <f>IF(L41="",IF(F41&gt;0,"S","N"),"")</f>
        <v>S</v>
      </c>
      <c r="S41" s="25" t="str">
        <f>IF(L41="",IF(INT(Q41)=60,INT(P41+1),P41),"due")</f>
        <v>61</v>
      </c>
      <c r="T41" s="38" t="str">
        <f>IF(L41="",IF(INT(Q41)=60,"00",Q41),L41)</f>
        <v>57</v>
      </c>
      <c r="U41" s="40" t="str">
        <f>IF(L41="",IF(G41&gt;0,"W","E"),"")</f>
        <v>W</v>
      </c>
      <c r="V41" s="41"/>
      <c r="W41" s="22">
        <f>IF(S41="due",90*(I41+K41),S41+T41/60)</f>
        <v>61.95</v>
      </c>
      <c r="X41" s="22">
        <f>IF(R41="",W41,IF(R41="N",IF(U41="E",180+W41,180-W41),IF(U41="E",360-W41,W41)))</f>
        <v>61.95</v>
      </c>
      <c r="Y41" s="22">
        <f>RADIANS(X41)</f>
        <v>1.0812314716104872</v>
      </c>
      <c r="Z41" s="64"/>
      <c r="AA41" s="58">
        <f>-M41*COS(Y41)</f>
        <v>-438.80045931007419</v>
      </c>
      <c r="AB41" s="58">
        <f>-M41*SIN(Y41)</f>
        <v>-823.52909900577151</v>
      </c>
      <c r="AC41" s="64"/>
      <c r="AD41" s="22">
        <v>0</v>
      </c>
      <c r="AE41" s="22">
        <v>0</v>
      </c>
      <c r="AF41" s="22">
        <f t="shared" ref="AF41:AG43" si="0">AA41-AD41</f>
        <v>-438.80045931007419</v>
      </c>
      <c r="AG41" s="22">
        <f t="shared" si="0"/>
        <v>-823.52909900577151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720789.84</v>
      </c>
      <c r="D42" s="60">
        <v>461626.68</v>
      </c>
      <c r="E42" s="79"/>
      <c r="F42" s="72">
        <f>IF(C43=0,C42-$C$42,C42-C43)</f>
        <v>-0.33000000007450581</v>
      </c>
      <c r="G42" s="72">
        <f>IF(D43=0,D42-$D$42,D42-D43)</f>
        <v>21.279999999969732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21.282558586757396</v>
      </c>
      <c r="N42" s="36">
        <f>IF(F42=0,,ATAN(G42/F42))</f>
        <v>-1.55529005091398</v>
      </c>
      <c r="O42" s="36">
        <f>ABS(DEGREES(N42))</f>
        <v>89.111555836057974</v>
      </c>
      <c r="P42" s="37" t="str">
        <f>TEXT(INT(O42),"00")</f>
        <v>89</v>
      </c>
      <c r="Q42" s="38" t="str">
        <f>TEXT((O42-P42)*60,"00")</f>
        <v>07</v>
      </c>
      <c r="R42" s="39" t="str">
        <f>IF(L42="",IF(F42&gt;0,"S","N"),"")</f>
        <v>N</v>
      </c>
      <c r="S42" s="25" t="str">
        <f>IF(L42="",IF(INT(Q42)=60,INT(P42+1),P42),"due")</f>
        <v>89</v>
      </c>
      <c r="T42" s="38" t="str">
        <f>IF(L42="",IF(INT(Q42)=60,"00",Q42),L42)</f>
        <v>07</v>
      </c>
      <c r="U42" s="40" t="str">
        <f>IF(L42="",IF(G42&gt;0,"W","E"),"")</f>
        <v>W</v>
      </c>
      <c r="V42" s="44"/>
      <c r="W42" s="22">
        <f>IF(S42="due",90*(I42+K42),S42+T42/60)</f>
        <v>89.11666666666666</v>
      </c>
      <c r="X42" s="22">
        <f>IF(R42="",W42,IF(R42="N",IF(U42="E",180+W42,180-W42),IF(U42="E",360-W42,W42)))</f>
        <v>90.88333333333334</v>
      </c>
      <c r="Y42" s="22">
        <f>RADIANS(X42)</f>
        <v>1.58621340185418</v>
      </c>
      <c r="Z42" s="64"/>
      <c r="AA42" s="58">
        <f>-M42*COS(Y42)</f>
        <v>0.32810180527980032</v>
      </c>
      <c r="AB42" s="58">
        <f>-M42*SIN(Y42)</f>
        <v>-21.28002935158063</v>
      </c>
      <c r="AC42" s="64"/>
      <c r="AD42" s="82">
        <f>$AA$40/$M$40*M42</f>
        <v>-5.8328851819308865E-4</v>
      </c>
      <c r="AE42" s="82">
        <f>$AB$40/$M$40*M42</f>
        <v>4.1870007209803743E-4</v>
      </c>
      <c r="AF42" s="22">
        <f t="shared" si="0"/>
        <v>0.32868509379799343</v>
      </c>
      <c r="AG42" s="22">
        <f t="shared" si="0"/>
        <v>-21.28044805165273</v>
      </c>
      <c r="AH42" s="63"/>
      <c r="AI42" s="38">
        <f>A42</f>
        <v>1</v>
      </c>
      <c r="AJ42" s="82">
        <f t="shared" ref="AJ42:AK44" si="1">AJ41+AF41</f>
        <v>720789.81954068993</v>
      </c>
      <c r="AK42" s="82">
        <f t="shared" si="1"/>
        <v>461626.69090099417</v>
      </c>
      <c r="AL42" s="66"/>
      <c r="AM42" s="9" t="str">
        <f>IF(A43=0,A42&amp;" - 1",A42&amp;" - "&amp;A43)</f>
        <v>1 - 2</v>
      </c>
      <c r="AN42" s="18">
        <f>F42</f>
        <v>-0.33000000007450581</v>
      </c>
      <c r="AO42" s="18">
        <f>AN42*G42</f>
        <v>-7.0224000015754955</v>
      </c>
      <c r="AP42" s="9" t="str">
        <f>D42&amp;","&amp;C42</f>
        <v>461626.68,720789.84</v>
      </c>
    </row>
    <row r="43" spans="1:44">
      <c r="A43" s="20">
        <f>A42+1</f>
        <v>2</v>
      </c>
      <c r="B43" s="44"/>
      <c r="C43" s="60">
        <v>720790.17</v>
      </c>
      <c r="D43" s="60">
        <v>461605.4</v>
      </c>
      <c r="E43" s="79"/>
      <c r="F43" s="72">
        <f>IF(C44=0,C43-$C$42,C43-C44)</f>
        <v>-14.82999999995809</v>
      </c>
      <c r="G43" s="72">
        <f>IF(D44=0,D43-$D$42,D43-D44)</f>
        <v>-1.0199999999604188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14.865036158673689</v>
      </c>
      <c r="N43" s="36">
        <f>IF(F43=0,,ATAN(G43/F43))</f>
        <v>6.8671351257143173E-2</v>
      </c>
      <c r="O43" s="36">
        <f>ABS(DEGREES(N43))</f>
        <v>3.9345786004947039</v>
      </c>
      <c r="P43" s="37" t="str">
        <f>TEXT(INT(O43),"00")</f>
        <v>03</v>
      </c>
      <c r="Q43" s="38" t="str">
        <f>TEXT((O43-P43)*60,"00")</f>
        <v>56</v>
      </c>
      <c r="R43" s="39" t="str">
        <f>IF(L43="",IF(F43&gt;0,"S","N"),"")</f>
        <v>N</v>
      </c>
      <c r="S43" s="25" t="str">
        <f>IF(L43="",IF(INT(Q43)=60,INT(P43+1),P43),"due")</f>
        <v>03</v>
      </c>
      <c r="T43" s="38" t="str">
        <f>IF(L43="",IF(INT(Q43)=60,"00",Q43),L43)</f>
        <v>56</v>
      </c>
      <c r="U43" s="40" t="str">
        <f>IF(L43="",IF(G43&gt;0,"W","E"),"")</f>
        <v>E</v>
      </c>
      <c r="V43" s="44"/>
      <c r="W43" s="22">
        <f>IF(S43="due",90*(I43+K43),S43+T43/60)</f>
        <v>3.9333333333333336</v>
      </c>
      <c r="X43" s="22">
        <f>IF(R43="",W43,IF(R43="N",IF(U43="E",180+W43,180-W43),IF(U43="E",360-W43,W43)))</f>
        <v>183.93333333333334</v>
      </c>
      <c r="Y43" s="22">
        <f>RADIANS(X43)</f>
        <v>3.2102422708349034</v>
      </c>
      <c r="Z43" s="64"/>
      <c r="AA43" s="58">
        <f>-M43*COS(Y43)</f>
        <v>14.830022165147758</v>
      </c>
      <c r="AB43" s="58">
        <f>-M43*SIN(Y43)</f>
        <v>1.0196776843210886</v>
      </c>
      <c r="AC43" s="64"/>
      <c r="AD43" s="82">
        <f>$AA$40/$M$40*M43</f>
        <v>-4.0740425445249574E-4</v>
      </c>
      <c r="AE43" s="82">
        <f>$AB$40/$M$40*M43</f>
        <v>2.9244565149461629E-4</v>
      </c>
      <c r="AF43" s="22">
        <f t="shared" si="0"/>
        <v>14.830429569402211</v>
      </c>
      <c r="AG43" s="22">
        <f t="shared" si="0"/>
        <v>1.0193852386695941</v>
      </c>
      <c r="AH43" s="64"/>
      <c r="AI43" s="25">
        <f>A43</f>
        <v>2</v>
      </c>
      <c r="AJ43" s="82">
        <f t="shared" si="1"/>
        <v>720790.14822578372</v>
      </c>
      <c r="AK43" s="82">
        <f t="shared" si="1"/>
        <v>461605.41045294254</v>
      </c>
      <c r="AL43" s="66"/>
      <c r="AM43" s="9" t="str">
        <f>IF(A44=0,A43&amp;" - 1",A43&amp;" - "&amp;A44)</f>
        <v>2 - 3</v>
      </c>
      <c r="AN43" s="18">
        <f>AN42+F42+F43</f>
        <v>-15.490000000107102</v>
      </c>
      <c r="AO43" s="18">
        <f>AN43*G43</f>
        <v>15.79979999949613</v>
      </c>
      <c r="AP43" s="9" t="str">
        <f>D43&amp;","&amp;C43</f>
        <v>461605.4,720790.17</v>
      </c>
    </row>
    <row r="44" spans="1:44" s="46" customFormat="1">
      <c r="A44" s="20">
        <f>A43+1</f>
        <v>3</v>
      </c>
      <c r="B44" s="44"/>
      <c r="C44" s="60">
        <v>720805</v>
      </c>
      <c r="D44" s="60">
        <v>461606.42</v>
      </c>
      <c r="E44" s="79"/>
      <c r="F44" s="72">
        <f>IF(C45=0,C44-$C$42,C44-C45)</f>
        <v>0</v>
      </c>
      <c r="G44" s="72">
        <f>IF(D45=0,D44-$D$42,D44-D45)</f>
        <v>-21.220000000030268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>East</v>
      </c>
      <c r="K44" s="76">
        <f>IF(J44="West",1,IF(J44="",0,3))</f>
        <v>3</v>
      </c>
      <c r="L44" s="76" t="str">
        <f>H44&amp;J44</f>
        <v>East</v>
      </c>
      <c r="M44" s="22">
        <f>SQRT(F44^2+G44^2)</f>
        <v>21.220000000030268</v>
      </c>
      <c r="N44" s="22">
        <f>IF(F44=0,,ATAN(G44/F44))</f>
        <v>0</v>
      </c>
      <c r="O44" s="22">
        <f>ABS(DEGREES(N44))</f>
        <v>0</v>
      </c>
      <c r="P44" s="24" t="str">
        <f>TEXT(INT(O44),"00")</f>
        <v>00</v>
      </c>
      <c r="Q44" s="25" t="str">
        <f>TEXT((O44-P44)*60,"00")</f>
        <v>00</v>
      </c>
      <c r="R44" s="23" t="str">
        <f>IF(L44="",IF(F44&gt;0,"S","N"),"")</f>
        <v/>
      </c>
      <c r="S44" s="25" t="str">
        <f>IF(L44="",IF(INT(Q44)=60,INT(P44+1),P44),"due")</f>
        <v>due</v>
      </c>
      <c r="T44" s="25" t="str">
        <f>IF(L44="",IF(INT(Q44)=60,"00",Q44),L44)</f>
        <v>East</v>
      </c>
      <c r="U44" s="24" t="str">
        <f>IF(L44="",IF(G44&gt;0,"W","E"),"")</f>
        <v/>
      </c>
      <c r="V44" s="44"/>
      <c r="W44" s="22">
        <f>IF(S44="due",90*(I44+K44),S44+T44/60)</f>
        <v>270</v>
      </c>
      <c r="X44" s="22">
        <f>IF(R44="",W44,IF(R44="N",IF(U44="E",180+W44,180-W44),IF(U44="E",360-W44,W44)))</f>
        <v>270</v>
      </c>
      <c r="Y44" s="22">
        <f>RADIANS(X44)</f>
        <v>4.7123889803846897</v>
      </c>
      <c r="Z44" s="64"/>
      <c r="AA44" s="58">
        <f>-M44*COS(Y44)</f>
        <v>3.8996475319796999E-15</v>
      </c>
      <c r="AB44" s="58">
        <f>-M44*SIN(Y44)</f>
        <v>21.220000000030268</v>
      </c>
      <c r="AC44" s="64"/>
      <c r="AD44" s="82">
        <f>$AA$40/$M$40*M44</f>
        <v>-5.8157398254627855E-4</v>
      </c>
      <c r="AE44" s="82">
        <f>$AB$40/$M$40*M44</f>
        <v>4.1746933263284462E-4</v>
      </c>
      <c r="AF44" s="22">
        <f>AA44-AD44</f>
        <v>5.8157398255017821E-4</v>
      </c>
      <c r="AG44" s="22">
        <f>AB44-AE44</f>
        <v>21.219582530697636</v>
      </c>
      <c r="AH44" s="64"/>
      <c r="AI44" s="25">
        <f>A44</f>
        <v>3</v>
      </c>
      <c r="AJ44" s="82">
        <f t="shared" si="1"/>
        <v>720804.97865535307</v>
      </c>
      <c r="AK44" s="82">
        <f t="shared" si="1"/>
        <v>461606.42983818118</v>
      </c>
      <c r="AL44" s="66"/>
      <c r="AM44" s="9" t="str">
        <f>IF(A45=0,A44&amp;" - 1",A44&amp;" - "&amp;A45)</f>
        <v>3 - 4</v>
      </c>
      <c r="AN44" s="18">
        <f>AN43+F43+F44</f>
        <v>-30.320000000065193</v>
      </c>
      <c r="AO44" s="18">
        <f>AN44*G44</f>
        <v>643.39040000230113</v>
      </c>
      <c r="AP44" s="9" t="str">
        <f>D44&amp;","&amp;C44</f>
        <v>461606.42,720805</v>
      </c>
    </row>
    <row r="45" spans="1:44" s="46" customFormat="1">
      <c r="A45" s="20">
        <f>A44+1</f>
        <v>4</v>
      </c>
      <c r="B45" s="44"/>
      <c r="C45" s="60">
        <v>720805</v>
      </c>
      <c r="D45" s="60">
        <v>461627.64</v>
      </c>
      <c r="E45" s="79"/>
      <c r="F45" s="72">
        <f>IF(C46=0,C45-$C$42,C45-C46)</f>
        <v>15.160000000032596</v>
      </c>
      <c r="G45" s="72">
        <f>IF(D46=0,D45-$D$42,D45-D46)</f>
        <v>0.96000000002095476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15.190365367594966</v>
      </c>
      <c r="N45" s="22">
        <f>IF(F45=0,,ATAN(G45/F45))</f>
        <v>6.3240097591779773E-2</v>
      </c>
      <c r="O45" s="22">
        <f>ABS(DEGREES(N45))</f>
        <v>3.6233906880044224</v>
      </c>
      <c r="P45" s="24" t="str">
        <f>TEXT(INT(O45),"00")</f>
        <v>03</v>
      </c>
      <c r="Q45" s="25" t="str">
        <f>TEXT((O45-P45)*60,"00")</f>
        <v>37</v>
      </c>
      <c r="R45" s="23" t="str">
        <f>IF(L45="",IF(F45&gt;0,"S","N"),"")</f>
        <v>S</v>
      </c>
      <c r="S45" s="25" t="str">
        <f>IF(L45="",IF(INT(Q45)=60,INT(P45+1),P45),"due")</f>
        <v>03</v>
      </c>
      <c r="T45" s="25" t="str">
        <f>IF(L45="",IF(INT(Q45)=60,"00",Q45),L45)</f>
        <v>37</v>
      </c>
      <c r="U45" s="24" t="str">
        <f>IF(L45="",IF(G45&gt;0,"W","E"),"")</f>
        <v>W</v>
      </c>
      <c r="V45" s="44"/>
      <c r="W45" s="22">
        <f>IF(S45="due",90*(I45+K45),S45+T45/60)</f>
        <v>3.6166666666666667</v>
      </c>
      <c r="X45" s="22">
        <f>IF(R45="",W45,IF(R45="N",IF(U45="E",180+W45,180-W45),IF(U45="E",360-W45,W45)))</f>
        <v>3.6166666666666667</v>
      </c>
      <c r="Y45" s="22">
        <f>RADIANS(X45)</f>
        <v>6.3122741280461581E-2</v>
      </c>
      <c r="Z45" s="64"/>
      <c r="AA45" s="58">
        <f>-M45*COS(Y45)</f>
        <v>-15.160112557695626</v>
      </c>
      <c r="AB45" s="58">
        <f>-M45*SIN(Y45)</f>
        <v>-0.95822087173464909</v>
      </c>
      <c r="AC45" s="64"/>
      <c r="AD45" s="82">
        <f>$AA$40/$M$40*M45</f>
        <v>-4.16320512872416E-4</v>
      </c>
      <c r="AE45" s="82">
        <f>$AB$40/$M$40*M45</f>
        <v>2.9884597985155043E-4</v>
      </c>
      <c r="AF45" s="22">
        <f>AA45-AD45</f>
        <v>-15.159696237182754</v>
      </c>
      <c r="AG45" s="22">
        <f>AB45-AE45</f>
        <v>-0.95851971771450062</v>
      </c>
      <c r="AH45" s="64"/>
      <c r="AI45" s="25">
        <f>A45</f>
        <v>4</v>
      </c>
      <c r="AJ45" s="82">
        <f t="shared" ref="AJ45" si="2">AJ44+AF44</f>
        <v>720804.979236927</v>
      </c>
      <c r="AK45" s="82">
        <f t="shared" ref="AK45" si="3">AK44+AG44</f>
        <v>461627.64942071185</v>
      </c>
      <c r="AL45" s="66"/>
      <c r="AM45" s="9" t="str">
        <f>IF(A46=0,A45&amp;" - 1",A45&amp;" - "&amp;A46)</f>
        <v>4 - 1</v>
      </c>
      <c r="AN45" s="18">
        <f>AN44+F44+F45</f>
        <v>-15.160000000032596</v>
      </c>
      <c r="AO45" s="18">
        <f>AN45*G45</f>
        <v>-14.553600000348967</v>
      </c>
      <c r="AP45" s="9" t="str">
        <f>D45&amp;","&amp;C45</f>
        <v>461627.64,720805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topLeftCell="A3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90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91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660.48920000131295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330.24460000065648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2.1075691781400133E-3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35102.5047021426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35000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35000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73.980956985750623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-5.7658276836612676E-4</v>
      </c>
      <c r="AB40" s="91">
        <f>SUM(AB42:AB65536)</f>
        <v>-2.0271655462416049E-3</v>
      </c>
      <c r="AC40" s="91"/>
      <c r="AD40" s="91">
        <f>SUM(AD42:AD65536)</f>
        <v>-5.7658276836612676E-4</v>
      </c>
      <c r="AE40" s="91">
        <f>SUM(AE42:AE65536)</f>
        <v>-2.0271655462416049E-3</v>
      </c>
      <c r="AF40" s="91">
        <f>SUM(AF42:AF65536)</f>
        <v>-4.3715031594615539E-16</v>
      </c>
      <c r="AG40" s="91">
        <f>SUM(AG42:AG65536)</f>
        <v>0</v>
      </c>
      <c r="AH40" s="92"/>
      <c r="AI40" s="93">
        <v>1</v>
      </c>
      <c r="AJ40" s="92">
        <f>AJ44+AF44</f>
        <v>720789.87072799075</v>
      </c>
      <c r="AK40" s="92">
        <f>AK44+AG44</f>
        <v>461648.76029312715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438.78000000002794</v>
      </c>
      <c r="G41" s="72">
        <f>IF(D42=0,D41-$D$41,D41-D42)</f>
        <v>823.53999999997905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933.13772831238043</v>
      </c>
      <c r="N41" s="36">
        <f>IF(F41=0,,ATAN(G41/F41))</f>
        <v>1.0812563149034098</v>
      </c>
      <c r="O41" s="36">
        <f>ABS(DEGREES(N41))</f>
        <v>61.951423415833673</v>
      </c>
      <c r="P41" s="37" t="str">
        <f>TEXT(INT(O41),"00")</f>
        <v>61</v>
      </c>
      <c r="Q41" s="38" t="str">
        <f>TEXT((O41-P41)*60,"00")</f>
        <v>57</v>
      </c>
      <c r="R41" s="39" t="str">
        <f>IF(L41="",IF(F41&gt;0,"S","N"),"")</f>
        <v>S</v>
      </c>
      <c r="S41" s="25" t="str">
        <f>IF(L41="",IF(INT(Q41)=60,INT(P41+1),P41),"due")</f>
        <v>61</v>
      </c>
      <c r="T41" s="38" t="str">
        <f>IF(L41="",IF(INT(Q41)=60,"00",Q41),L41)</f>
        <v>57</v>
      </c>
      <c r="U41" s="40" t="str">
        <f>IF(L41="",IF(G41&gt;0,"W","E"),"")</f>
        <v>W</v>
      </c>
      <c r="V41" s="41"/>
      <c r="W41" s="22">
        <f>IF(S41="due",90*(I41+K41),S41+T41/60)</f>
        <v>61.95</v>
      </c>
      <c r="X41" s="22">
        <f>IF(R41="",W41,IF(R41="N",IF(U41="E",180+W41,180-W41),IF(U41="E",360-W41,W41)))</f>
        <v>61.95</v>
      </c>
      <c r="Y41" s="22">
        <f>RADIANS(X41)</f>
        <v>1.0812314716104872</v>
      </c>
      <c r="Z41" s="64"/>
      <c r="AA41" s="58">
        <f>-M41*COS(Y41)</f>
        <v>-438.80045931007419</v>
      </c>
      <c r="AB41" s="58">
        <f>-M41*SIN(Y41)</f>
        <v>-823.52909900577151</v>
      </c>
      <c r="AC41" s="64"/>
      <c r="AD41" s="22">
        <v>0</v>
      </c>
      <c r="AE41" s="22">
        <v>0</v>
      </c>
      <c r="AF41" s="22">
        <f t="shared" ref="AF41:AG43" si="0">AA41-AD41</f>
        <v>-438.80045931007419</v>
      </c>
      <c r="AG41" s="22">
        <f t="shared" si="0"/>
        <v>-823.52909900577151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720789.84</v>
      </c>
      <c r="D42" s="60">
        <v>461626.68</v>
      </c>
      <c r="E42" s="79"/>
      <c r="F42" s="72">
        <f>IF(C43=0,C42-$C$42,C42-C43)</f>
        <v>-15.160000000032596</v>
      </c>
      <c r="G42" s="72">
        <f>IF(D43=0,D42-$D$42,D42-D43)</f>
        <v>-0.96000000002095476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15.190365367594966</v>
      </c>
      <c r="N42" s="36">
        <f>IF(F42=0,,ATAN(G42/F42))</f>
        <v>6.3240097591779773E-2</v>
      </c>
      <c r="O42" s="36">
        <f>ABS(DEGREES(N42))</f>
        <v>3.6233906880044224</v>
      </c>
      <c r="P42" s="37" t="str">
        <f>TEXT(INT(O42),"00")</f>
        <v>03</v>
      </c>
      <c r="Q42" s="38" t="str">
        <f>TEXT((O42-P42)*60,"00")</f>
        <v>37</v>
      </c>
      <c r="R42" s="39" t="str">
        <f>IF(L42="",IF(F42&gt;0,"S","N"),"")</f>
        <v>N</v>
      </c>
      <c r="S42" s="25" t="str">
        <f>IF(L42="",IF(INT(Q42)=60,INT(P42+1),P42),"due")</f>
        <v>03</v>
      </c>
      <c r="T42" s="38" t="str">
        <f>IF(L42="",IF(INT(Q42)=60,"00",Q42),L42)</f>
        <v>37</v>
      </c>
      <c r="U42" s="40" t="str">
        <f>IF(L42="",IF(G42&gt;0,"W","E"),"")</f>
        <v>E</v>
      </c>
      <c r="V42" s="44"/>
      <c r="W42" s="22">
        <f>IF(S42="due",90*(I42+K42),S42+T42/60)</f>
        <v>3.6166666666666667</v>
      </c>
      <c r="X42" s="22">
        <f>IF(R42="",W42,IF(R42="N",IF(U42="E",180+W42,180-W42),IF(U42="E",360-W42,W42)))</f>
        <v>183.61666666666667</v>
      </c>
      <c r="Y42" s="22">
        <f>RADIANS(X42)</f>
        <v>3.2047153948702549</v>
      </c>
      <c r="Z42" s="64"/>
      <c r="AA42" s="58">
        <f>-M42*COS(Y42)</f>
        <v>15.160112557695626</v>
      </c>
      <c r="AB42" s="58">
        <f>-M42*SIN(Y42)</f>
        <v>0.95822087173465065</v>
      </c>
      <c r="AC42" s="64"/>
      <c r="AD42" s="82">
        <f>$AA$40/$M$40*M42</f>
        <v>-1.1838861340801264E-4</v>
      </c>
      <c r="AE42" s="82">
        <f>$AB$40/$M$40*M42</f>
        <v>-4.162339413092653E-4</v>
      </c>
      <c r="AF42" s="22">
        <f t="shared" si="0"/>
        <v>15.160230946309035</v>
      </c>
      <c r="AG42" s="22">
        <f t="shared" si="0"/>
        <v>0.95863710567595994</v>
      </c>
      <c r="AH42" s="63"/>
      <c r="AI42" s="38">
        <f>A42</f>
        <v>1</v>
      </c>
      <c r="AJ42" s="82">
        <f t="shared" ref="AJ42:AK44" si="1">AJ41+AF41</f>
        <v>720789.81954068993</v>
      </c>
      <c r="AK42" s="82">
        <f t="shared" si="1"/>
        <v>461626.69090099417</v>
      </c>
      <c r="AL42" s="66"/>
      <c r="AM42" s="9" t="str">
        <f>IF(A43=0,A42&amp;" - 1",A42&amp;" - "&amp;A43)</f>
        <v>1 - 2</v>
      </c>
      <c r="AN42" s="18">
        <f>F42</f>
        <v>-15.160000000032596</v>
      </c>
      <c r="AO42" s="18">
        <f>AN42*G42</f>
        <v>14.553600000348967</v>
      </c>
      <c r="AP42" s="9" t="str">
        <f>D42&amp;","&amp;C42</f>
        <v>461626.68,720789.84</v>
      </c>
    </row>
    <row r="43" spans="1:44">
      <c r="A43" s="20">
        <f>A42+1</f>
        <v>2</v>
      </c>
      <c r="B43" s="44"/>
      <c r="C43" s="60">
        <v>720805</v>
      </c>
      <c r="D43" s="60">
        <v>461627.64</v>
      </c>
      <c r="E43" s="79"/>
      <c r="F43" s="72">
        <f>IF(C44=0,C43-$C$42,C43-C44)</f>
        <v>6.9999999948777258E-2</v>
      </c>
      <c r="G43" s="72">
        <f>IF(D44=0,D43-$D$42,D43-D44)</f>
        <v>-21.669999999983702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21.670113059217908</v>
      </c>
      <c r="N43" s="36">
        <f>IF(F43=0,,ATAN(G43/F43))</f>
        <v>-1.5675660657669788</v>
      </c>
      <c r="O43" s="36">
        <f>ABS(DEGREES(N43))</f>
        <v>89.814919676374714</v>
      </c>
      <c r="P43" s="37" t="str">
        <f>TEXT(INT(O43),"00")</f>
        <v>89</v>
      </c>
      <c r="Q43" s="38" t="str">
        <f>TEXT((O43-P43)*60,"00")</f>
        <v>49</v>
      </c>
      <c r="R43" s="39" t="str">
        <f>IF(L43="",IF(F43&gt;0,"S","N"),"")</f>
        <v>S</v>
      </c>
      <c r="S43" s="25" t="str">
        <f>IF(L43="",IF(INT(Q43)=60,INT(P43+1),P43),"due")</f>
        <v>89</v>
      </c>
      <c r="T43" s="38" t="str">
        <f>IF(L43="",IF(INT(Q43)=60,"00",Q43),L43)</f>
        <v>49</v>
      </c>
      <c r="U43" s="40" t="str">
        <f>IF(L43="",IF(G43&gt;0,"W","E"),"")</f>
        <v>E</v>
      </c>
      <c r="V43" s="44"/>
      <c r="W43" s="22">
        <f>IF(S43="due",90*(I43+K43),S43+T43/60)</f>
        <v>89.816666666666663</v>
      </c>
      <c r="X43" s="22">
        <f>IF(R43="",W43,IF(R43="N",IF(U43="E",180+W43,180-W43),IF(U43="E",360-W43,W43)))</f>
        <v>270.18333333333334</v>
      </c>
      <c r="Y43" s="22">
        <f>RADIANS(X43)</f>
        <v>4.7155887506800127</v>
      </c>
      <c r="Z43" s="64"/>
      <c r="AA43" s="58">
        <f>-M43*COS(Y43)</f>
        <v>-6.9339265741007156E-2</v>
      </c>
      <c r="AB43" s="58">
        <f>-M43*SIN(Y43)</f>
        <v>21.670002124261845</v>
      </c>
      <c r="AC43" s="64"/>
      <c r="AD43" s="82">
        <f>$AA$40/$M$40*M43</f>
        <v>-1.6888959385720557E-4</v>
      </c>
      <c r="AE43" s="82">
        <f>$AB$40/$M$40*M43</f>
        <v>-5.937866765533716E-4</v>
      </c>
      <c r="AF43" s="22">
        <f t="shared" si="0"/>
        <v>-6.9170376147149951E-2</v>
      </c>
      <c r="AG43" s="22">
        <f t="shared" si="0"/>
        <v>21.670595910938399</v>
      </c>
      <c r="AH43" s="64"/>
      <c r="AI43" s="25">
        <f>A43</f>
        <v>2</v>
      </c>
      <c r="AJ43" s="82">
        <f t="shared" si="1"/>
        <v>720804.97977163619</v>
      </c>
      <c r="AK43" s="82">
        <f t="shared" si="1"/>
        <v>461627.64953809982</v>
      </c>
      <c r="AL43" s="66"/>
      <c r="AM43" s="9" t="str">
        <f>IF(A44=0,A43&amp;" - 1",A43&amp;" - "&amp;A44)</f>
        <v>2 - 3</v>
      </c>
      <c r="AN43" s="18">
        <f>AN42+F42+F43</f>
        <v>-30.250000000116415</v>
      </c>
      <c r="AO43" s="18">
        <f>AN43*G43</f>
        <v>655.51750000202969</v>
      </c>
      <c r="AP43" s="9" t="str">
        <f>D43&amp;","&amp;C43</f>
        <v>461627.64,720805</v>
      </c>
    </row>
    <row r="44" spans="1:44" s="46" customFormat="1">
      <c r="A44" s="20">
        <f>A43+1</f>
        <v>3</v>
      </c>
      <c r="B44" s="44"/>
      <c r="C44" s="60">
        <v>720804.93</v>
      </c>
      <c r="D44" s="60">
        <v>461649.31</v>
      </c>
      <c r="E44" s="79"/>
      <c r="F44" s="72">
        <f>IF(C45=0,C44-$C$42,C44-C45)</f>
        <v>15.040000000037253</v>
      </c>
      <c r="G44" s="72">
        <f>IF(D45=0,D44-$D$42,D44-D45)</f>
        <v>0.55999999999767169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15.050421921033243</v>
      </c>
      <c r="N44" s="22">
        <f>IF(F44=0,,ATAN(G44/F44))</f>
        <v>3.7216850083224659E-2</v>
      </c>
      <c r="O44" s="22">
        <f>ABS(DEGREES(N44))</f>
        <v>2.1323684365398794</v>
      </c>
      <c r="P44" s="24" t="str">
        <f>TEXT(INT(O44),"00")</f>
        <v>02</v>
      </c>
      <c r="Q44" s="25" t="str">
        <f>TEXT((O44-P44)*60,"00")</f>
        <v>08</v>
      </c>
      <c r="R44" s="23" t="str">
        <f>IF(L44="",IF(F44&gt;0,"S","N"),"")</f>
        <v>S</v>
      </c>
      <c r="S44" s="25" t="str">
        <f>IF(L44="",IF(INT(Q44)=60,INT(P44+1),P44),"due")</f>
        <v>02</v>
      </c>
      <c r="T44" s="25" t="str">
        <f>IF(L44="",IF(INT(Q44)=60,"00",Q44),L44)</f>
        <v>08</v>
      </c>
      <c r="U44" s="24" t="str">
        <f>IF(L44="",IF(G44&gt;0,"W","E"),"")</f>
        <v>W</v>
      </c>
      <c r="V44" s="44"/>
      <c r="W44" s="22">
        <f>IF(S44="due",90*(I44+K44),S44+T44/60)</f>
        <v>2.1333333333333333</v>
      </c>
      <c r="X44" s="22">
        <f>IF(R44="",W44,IF(R44="N",IF(U44="E",180+W44,180-W44),IF(U44="E",360-W44,W44)))</f>
        <v>2.1333333333333333</v>
      </c>
      <c r="Y44" s="22">
        <f>RADIANS(X44)</f>
        <v>3.7233690709212362E-2</v>
      </c>
      <c r="Z44" s="64"/>
      <c r="AA44" s="58">
        <f>-M44*COS(Y44)</f>
        <v>-15.039990567153978</v>
      </c>
      <c r="AB44" s="58">
        <f>-M44*SIN(Y44)</f>
        <v>-0.5602532829331055</v>
      </c>
      <c r="AC44" s="64"/>
      <c r="AD44" s="82">
        <f>$AA$40/$M$40*M44</f>
        <v>-1.172979411171852E-4</v>
      </c>
      <c r="AE44" s="82">
        <f>$AB$40/$M$40*M44</f>
        <v>-4.1239932568856079E-4</v>
      </c>
      <c r="AF44" s="22">
        <f>AA44-AD44</f>
        <v>-15.039873269212862</v>
      </c>
      <c r="AG44" s="22">
        <f>AB44-AE44</f>
        <v>-0.55984088360741691</v>
      </c>
      <c r="AH44" s="64"/>
      <c r="AI44" s="25">
        <f>A44</f>
        <v>3</v>
      </c>
      <c r="AJ44" s="82">
        <f t="shared" si="1"/>
        <v>720804.91060126002</v>
      </c>
      <c r="AK44" s="82">
        <f t="shared" si="1"/>
        <v>461649.32013401075</v>
      </c>
      <c r="AL44" s="66"/>
      <c r="AM44" s="9" t="str">
        <f>IF(A45=0,A44&amp;" - 1",A44&amp;" - "&amp;A45)</f>
        <v>3 - 4</v>
      </c>
      <c r="AN44" s="18">
        <f>AN43+F43+F44</f>
        <v>-15.140000000130385</v>
      </c>
      <c r="AO44" s="18">
        <f>AN44*G44</f>
        <v>-8.4784000000377659</v>
      </c>
      <c r="AP44" s="9" t="str">
        <f>D44&amp;","&amp;C44</f>
        <v>461649.31,720804.93</v>
      </c>
    </row>
    <row r="45" spans="1:44" s="46" customFormat="1">
      <c r="A45" s="20">
        <f>A44+1</f>
        <v>4</v>
      </c>
      <c r="B45" s="44"/>
      <c r="C45" s="60">
        <v>720789.89</v>
      </c>
      <c r="D45" s="60">
        <v>461648.75</v>
      </c>
      <c r="E45" s="79"/>
      <c r="F45" s="72">
        <f>IF(C46=0,C45-$C$42,C45-C46)</f>
        <v>5.0000000046566129E-2</v>
      </c>
      <c r="G45" s="72">
        <f>IF(D46=0,D45-$D$42,D45-D46)</f>
        <v>22.070000000006985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22.070056637904511</v>
      </c>
      <c r="N45" s="22">
        <f>IF(F45=0,,ATAN(G45/F45))</f>
        <v>1.5685308118649515</v>
      </c>
      <c r="O45" s="22">
        <f>ABS(DEGREES(N45))</f>
        <v>89.870195556090266</v>
      </c>
      <c r="P45" s="24" t="str">
        <f>TEXT(INT(O45),"00")</f>
        <v>89</v>
      </c>
      <c r="Q45" s="25" t="str">
        <f>TEXT((O45-P45)*60,"00")</f>
        <v>52</v>
      </c>
      <c r="R45" s="23" t="str">
        <f>IF(L45="",IF(F45&gt;0,"S","N"),"")</f>
        <v>S</v>
      </c>
      <c r="S45" s="25" t="str">
        <f>IF(L45="",IF(INT(Q45)=60,INT(P45+1),P45),"due")</f>
        <v>89</v>
      </c>
      <c r="T45" s="25" t="str">
        <f>IF(L45="",IF(INT(Q45)=60,"00",Q45),L45)</f>
        <v>52</v>
      </c>
      <c r="U45" s="24" t="str">
        <f>IF(L45="",IF(G45&gt;0,"W","E"),"")</f>
        <v>W</v>
      </c>
      <c r="V45" s="44"/>
      <c r="W45" s="22">
        <f>IF(S45="due",90*(I45+K45),S45+T45/60)</f>
        <v>89.86666666666666</v>
      </c>
      <c r="X45" s="22">
        <f>IF(R45="",W45,IF(R45="N",IF(U45="E",180+W45,180-W45),IF(U45="E",360-W45,W45)))</f>
        <v>89.86666666666666</v>
      </c>
      <c r="Y45" s="22">
        <f>RADIANS(X45)</f>
        <v>1.5684692211255706</v>
      </c>
      <c r="Z45" s="64"/>
      <c r="AA45" s="58">
        <f>-M45*COS(Y45)</f>
        <v>-5.1359307569006848E-2</v>
      </c>
      <c r="AB45" s="58">
        <f>-M45*SIN(Y45)</f>
        <v>-22.069996878609633</v>
      </c>
      <c r="AC45" s="64"/>
      <c r="AD45" s="82">
        <f>$AA$40/$M$40*M45</f>
        <v>-1.7200661998372342E-4</v>
      </c>
      <c r="AE45" s="82">
        <f>$AB$40/$M$40*M45</f>
        <v>-6.047456026904073E-4</v>
      </c>
      <c r="AF45" s="22">
        <f>AA45-AD45</f>
        <v>-5.1187300949023122E-2</v>
      </c>
      <c r="AG45" s="22">
        <f>AB45-AE45</f>
        <v>-22.069392133006943</v>
      </c>
      <c r="AH45" s="64"/>
      <c r="AI45" s="25">
        <f>A45</f>
        <v>4</v>
      </c>
      <c r="AJ45" s="82">
        <f t="shared" ref="AJ45" si="2">AJ44+AF44</f>
        <v>720789.87072799075</v>
      </c>
      <c r="AK45" s="82">
        <f t="shared" ref="AK45" si="3">AK44+AG44</f>
        <v>461648.76029312715</v>
      </c>
      <c r="AL45" s="66"/>
      <c r="AM45" s="9" t="str">
        <f>IF(A46=0,A45&amp;" - 1",A45&amp;" - "&amp;A46)</f>
        <v>4 - 1</v>
      </c>
      <c r="AN45" s="18">
        <f>AN44+F44+F45</f>
        <v>-5.0000000046566129E-2</v>
      </c>
      <c r="AO45" s="18">
        <f>AN45*G45</f>
        <v>-1.1035000010280638</v>
      </c>
      <c r="AP45" s="9" t="str">
        <f>D45&amp;","&amp;C45</f>
        <v>461648.75,720789.89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3656</vt:lpstr>
      <vt:lpstr>3657</vt:lpstr>
      <vt:lpstr>3658</vt:lpstr>
      <vt:lpstr>3659</vt:lpstr>
      <vt:lpstr>3660</vt:lpstr>
      <vt:lpstr>3661</vt:lpstr>
      <vt:lpstr>3662</vt:lpstr>
      <vt:lpstr>3663</vt:lpstr>
      <vt:lpstr>3664</vt:lpstr>
      <vt:lpstr>3665</vt:lpstr>
      <vt:lpstr>'3656'!Print_Area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2007-05-22T02:24:04Z</dcterms:modified>
</cp:coreProperties>
</file>